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Orçamento" sheetId="1" r:id="rId1"/>
    <sheet name="Cronograma" sheetId="2" r:id="rId2"/>
  </sheets>
  <definedNames>
    <definedName name="_xlnm.Print_Area" localSheetId="1">'Cronograma'!$A$1:$L$37</definedName>
    <definedName name="_xlnm.Print_Area" localSheetId="0">'Orçamento'!$A$1:$G$212</definedName>
    <definedName name="_xlnm.Print_Titles" localSheetId="1">'Cronograma'!$1:$9</definedName>
    <definedName name="_xlnm.Print_Titles" localSheetId="0">'Orçamento'!$1:$8</definedName>
  </definedNames>
  <calcPr fullCalcOnLoad="1"/>
</workbook>
</file>

<file path=xl/sharedStrings.xml><?xml version="1.0" encoding="utf-8"?>
<sst xmlns="http://schemas.openxmlformats.org/spreadsheetml/2006/main" count="594" uniqueCount="420">
  <si>
    <t>ITEM</t>
  </si>
  <si>
    <t>QUANT.</t>
  </si>
  <si>
    <t>SERVIÇOS PRELIMINARES</t>
  </si>
  <si>
    <t>1.1</t>
  </si>
  <si>
    <t>m²</t>
  </si>
  <si>
    <t>1.2</t>
  </si>
  <si>
    <t>Placa da obra - padrão governo federal</t>
  </si>
  <si>
    <t>un</t>
  </si>
  <si>
    <t>Instalações provisórias de energia</t>
  </si>
  <si>
    <t>Subtotal item 1</t>
  </si>
  <si>
    <t>2.2</t>
  </si>
  <si>
    <t>Subtotal item 2</t>
  </si>
  <si>
    <t>3.1</t>
  </si>
  <si>
    <t>3.2</t>
  </si>
  <si>
    <t>Subtotal item 3</t>
  </si>
  <si>
    <t>4.1</t>
  </si>
  <si>
    <t>4.2</t>
  </si>
  <si>
    <t>Subtotal item 4</t>
  </si>
  <si>
    <t>PAREDES E PAINÉIS</t>
  </si>
  <si>
    <t>5.1</t>
  </si>
  <si>
    <t>Alvenaria de tijolo cerâmico (9x19x24)cm, e= 0,09m, com argamassa (traço 1:2:8 - cimento/cal/areia), junta de 2,0cm</t>
  </si>
  <si>
    <t>5.2</t>
  </si>
  <si>
    <t>5.3</t>
  </si>
  <si>
    <t>5.4</t>
  </si>
  <si>
    <t>Elemento vazado de concreto (40x40x7cm) assentados com argamassa (imento e areia traço 1:3)</t>
  </si>
  <si>
    <t>Elemento vazado de concreto (50x50x10cm) anti-chuva assentados com argamassa (imento e areia traço 1:3)</t>
  </si>
  <si>
    <t>Subtotal item 5</t>
  </si>
  <si>
    <t>COBERTURA</t>
  </si>
  <si>
    <t>6.1</t>
  </si>
  <si>
    <t>6.2</t>
  </si>
  <si>
    <t>Subtotal item 6</t>
  </si>
  <si>
    <t>ESQUADRIAS</t>
  </si>
  <si>
    <t>7.1</t>
  </si>
  <si>
    <t>Porta de madeira (1,00x2,10 m) com bandeira (1,00x0,80 m) - inclusive ferragens, conforme projeto de esquadrias</t>
  </si>
  <si>
    <t>und</t>
  </si>
  <si>
    <t>7.2</t>
  </si>
  <si>
    <t>Porta de madeira (0,90x2,10 m) - inclusive ferragens, conforme projeto de esquadrias</t>
  </si>
  <si>
    <t>7.3</t>
  </si>
  <si>
    <t xml:space="preserve">Porta de madeira - Banheiros e Sanitários (0,60 m) completa inclusive targeta metálica </t>
  </si>
  <si>
    <t>7.4</t>
  </si>
  <si>
    <t xml:space="preserve">Porta de madeira - Banheiros e Sanitários (0,80 m)  completa inclusive targeta metálica - WC PNE </t>
  </si>
  <si>
    <t>Subtotal item 7</t>
  </si>
  <si>
    <t>REVESTIMENTOS</t>
  </si>
  <si>
    <t>8.1</t>
  </si>
  <si>
    <t>Chapisco c/ argamassa de cimento e areia s/ peneirar traço 1:3 esp.= 5mm p/ parede</t>
  </si>
  <si>
    <t>8.2</t>
  </si>
  <si>
    <t>Emboço c/ argamassa de cimento e areia s/ peneirar, traço 1:7</t>
  </si>
  <si>
    <t>8.3</t>
  </si>
  <si>
    <t>Reboco c/argamassa pré-fabricada, adesivo de alta resistência p/tinta epóxi esp= 5mm p/parede</t>
  </si>
  <si>
    <t>8.4</t>
  </si>
  <si>
    <t>Revestimento cerâmico de paredes PEI IV - cerâmica 20 x 20 cm - incl. rejunte - conforme projeto</t>
  </si>
  <si>
    <t>8.5</t>
  </si>
  <si>
    <t>Revestimento cerâmico de paredes PEI IV - cerâmica 10 x 10 cm - incl. rejunte - conforme projeto</t>
  </si>
  <si>
    <t>Subtotal item 8</t>
  </si>
  <si>
    <t>PISOS</t>
  </si>
  <si>
    <t>9.1</t>
  </si>
  <si>
    <t>9.2</t>
  </si>
  <si>
    <t>Piso em concreto armado com tela e juntas de dilatação (esp.=10cm)</t>
  </si>
  <si>
    <t>9.3</t>
  </si>
  <si>
    <t>Piso em concreto simples desempolado (esp.=5cm), inclusive contrapiso</t>
  </si>
  <si>
    <t>9.4</t>
  </si>
  <si>
    <t>Junta de retração, serrada com disco diamantado, para pavimentos em placa de concreto, profund.= 5cm, inclusive preenchimento com mastique</t>
  </si>
  <si>
    <t>m</t>
  </si>
  <si>
    <t>9.5</t>
  </si>
  <si>
    <t xml:space="preserve">Piso cerâmico esmaltado PEI V - 33 x 33 cm - incl. rejunte - conforme projeto </t>
  </si>
  <si>
    <t>Subtotal item 9</t>
  </si>
  <si>
    <t>PINTURA</t>
  </si>
  <si>
    <t>10.1</t>
  </si>
  <si>
    <t>Aplicação de selador acrílico</t>
  </si>
  <si>
    <t>10.2</t>
  </si>
  <si>
    <t>Demarcação de quadra com tinta acrílica</t>
  </si>
  <si>
    <t>10.3</t>
  </si>
  <si>
    <t>Emassamento de superfície, com aplicação de 02 demãos de massa acrílica</t>
  </si>
  <si>
    <t>10.4</t>
  </si>
  <si>
    <t>Esmalte sintético em estrutura de aço carbono 50 micra com revólver</t>
  </si>
  <si>
    <t>10.5</t>
  </si>
  <si>
    <t>Pintura c/ primer epoxi em estrutura de aço carbono 25 micra com revólver</t>
  </si>
  <si>
    <t>10.6</t>
  </si>
  <si>
    <t>Pintura de acabamento com aplicação de 02 demaõs de tinta acrílica</t>
  </si>
  <si>
    <t>Pintura de piso com tinta à base de resina epóxi</t>
  </si>
  <si>
    <t>Pintura em tinta PVA latex (02 demãos), inclusive emassamento</t>
  </si>
  <si>
    <t>Subtotal item 10</t>
  </si>
  <si>
    <t>INSTALAÇÕES HIDRÁULICAS</t>
  </si>
  <si>
    <t>11.1</t>
  </si>
  <si>
    <t>Adaptador soldável curto c/ bolsa-rosca para registro 20 mm - 1/2"</t>
  </si>
  <si>
    <t>11.2</t>
  </si>
  <si>
    <t>Adaptador soldável curto c/ bolsa-rosca para registro 25 mm - 3/4"</t>
  </si>
  <si>
    <t>11.3</t>
  </si>
  <si>
    <t>Adaptador soldável curto c/ bolsa-rosca para registro 32 mm - 1"</t>
  </si>
  <si>
    <t>11.4</t>
  </si>
  <si>
    <t>Adaptador soldável curto c/ bolsa-rosca para registro 50 mm -1.1/2"</t>
  </si>
  <si>
    <t>11.5</t>
  </si>
  <si>
    <t>Bucha de redução soldável curta 50 mm - 40 mm</t>
  </si>
  <si>
    <t>11.6</t>
  </si>
  <si>
    <t>Bucha de redução soldável longa 40 mm - 25 mm</t>
  </si>
  <si>
    <t>11.7</t>
  </si>
  <si>
    <t>Caixa d´água em fibra de vidro - cap. 3.000 litros</t>
  </si>
  <si>
    <t>11.8</t>
  </si>
  <si>
    <t>Engate flexível plástico</t>
  </si>
  <si>
    <t>Flange para caixa dágua 25 mm</t>
  </si>
  <si>
    <t>Flange para caixa dágua 50 mm</t>
  </si>
  <si>
    <t>Joelho 90º soldável 25 mm</t>
  </si>
  <si>
    <t>Joelho 90º soldável 32 mm</t>
  </si>
  <si>
    <t>Joelho 90º soldável 50 mm</t>
  </si>
  <si>
    <t>Joelho 90º soldável com bucha de latão - 20 mm - 1/2"</t>
  </si>
  <si>
    <t>Joelho de redução 90º soldável 32 mm - 25 mm</t>
  </si>
  <si>
    <t>Joelho de redução 90º soldável com bucha de latão 25 mm - 1/2"</t>
  </si>
  <si>
    <t>Luva de redução soldável 40 mm - 32 mm</t>
  </si>
  <si>
    <t>Luva de redução soldável 50 mm - 20 mm</t>
  </si>
  <si>
    <t>Luva soldável 32 mm</t>
  </si>
  <si>
    <t>Luva soldável com rosca - 3/4"</t>
  </si>
  <si>
    <t>Registro de gaveta c/ canopla cromada (1")</t>
  </si>
  <si>
    <t>Registro de gaveta c/ canopla cromada (1.1/2")</t>
  </si>
  <si>
    <t>Registro de gaveta c/ canopla cromada (1/2")</t>
  </si>
  <si>
    <t>Registro de gaveta c/ canopla cromada (3/4")</t>
  </si>
  <si>
    <t>Registro de pressão c/ canopla cromada (3/4")</t>
  </si>
  <si>
    <t>Tê 90º soldável - 25 mm</t>
  </si>
  <si>
    <t>Tê 90º soldável - 40 mm</t>
  </si>
  <si>
    <t>Tê 90º soldável - 50 mm</t>
  </si>
  <si>
    <t>Tê de redução 90º soldável 32 mm - 25 mm</t>
  </si>
  <si>
    <t>Tê de redução 90º soldável 50 mm - 40 mm</t>
  </si>
  <si>
    <t>Torneira cromada para lavatório 1/2"</t>
  </si>
  <si>
    <t>Torneira de bóia p/caixa d'agua em pvc d = 3/4"</t>
  </si>
  <si>
    <t>Tubo PVC rígido soldável - 20 mm</t>
  </si>
  <si>
    <t>Tubo PVC rígido soldável - 25 mm</t>
  </si>
  <si>
    <t>Tubo PVC rígido soldável - 32 mm</t>
  </si>
  <si>
    <t>Tubo PVC rígido soldável - 40 mm</t>
  </si>
  <si>
    <t>Tubo PVC rígido soldável - 50 mm</t>
  </si>
  <si>
    <t>União soldável - 20 mm</t>
  </si>
  <si>
    <t>União soldável - 50 mm</t>
  </si>
  <si>
    <t>Vaso sanitario para deficientes físicos para válvula de descarga, em louca branca, com acessórios, inclusive assento, conjunto de fixação, anel de vedação, tubo PVC de ligação</t>
  </si>
  <si>
    <t>Vaso sanitario sifonado, para válvula de descarga, em louca branca, com acessórios, inclusive assento plástico, anel de vedação, tubo PVC de ligação</t>
  </si>
  <si>
    <t>Subtotal item 11</t>
  </si>
  <si>
    <t>INSTALAÇÕES SANITÁRIAS</t>
  </si>
  <si>
    <t>12.1</t>
  </si>
  <si>
    <t>Bucha de redução longa 50 mm - 40 mm</t>
  </si>
  <si>
    <t>12.2</t>
  </si>
  <si>
    <t>Caixa de inspeção de esgoto sifonada (60x60 cm)</t>
  </si>
  <si>
    <t>12.3</t>
  </si>
  <si>
    <t>Caixa sifonada (100x100x50 mm)</t>
  </si>
  <si>
    <t>12.4</t>
  </si>
  <si>
    <t>Caixa sifonada (150x150x50 mm)</t>
  </si>
  <si>
    <t>12.5</t>
  </si>
  <si>
    <t>Curva 90º curta - 40 mm</t>
  </si>
  <si>
    <t>12.6</t>
  </si>
  <si>
    <t>Fossa séptica, em concreto armado, (d 2,50 x h 12,00)</t>
  </si>
  <si>
    <t>Joelho 45º - 40 mm</t>
  </si>
  <si>
    <t>Joelho 45º -50 mm</t>
  </si>
  <si>
    <t>Joelho 90º - 100 mm</t>
  </si>
  <si>
    <t>Joelho 90º c/ anel p/ esgoto secundário 40 mm - 1.1/2"</t>
  </si>
  <si>
    <t>Junção simples 100 mm - 100 mm</t>
  </si>
  <si>
    <t>Junção simples 100 mm - 50 mm</t>
  </si>
  <si>
    <t>Junção simples 50 mm - 50 mm</t>
  </si>
  <si>
    <t>Sifão de copo para pia e lavatório 1" - 1.1/2"</t>
  </si>
  <si>
    <t>Sumidouro em alvenaria (d 2,30 x h 6,00)</t>
  </si>
  <si>
    <t>Tê sanitário 100 mm - 50 mm</t>
  </si>
  <si>
    <t>Tubo PVC ponta e bolsa c/ virola - 50 mm</t>
  </si>
  <si>
    <t>Tubo rígido c/ ponta lisa 100 mm</t>
  </si>
  <si>
    <t>Tubo rígido c/ ponta lisa 40 mm</t>
  </si>
  <si>
    <t>Tubo rígido c/ ponta lisa 50 mm</t>
  </si>
  <si>
    <t>Válvula para lavatório e tamque 1"</t>
  </si>
  <si>
    <t>Subtotal item 12</t>
  </si>
  <si>
    <t>DRENAGEM PLUVIAL</t>
  </si>
  <si>
    <t>13.1</t>
  </si>
  <si>
    <t>Calha em chapa de aço galvanizado n° 24</t>
  </si>
  <si>
    <t>13.2</t>
  </si>
  <si>
    <t>Tubo de queda -  água pluvial DN=150 mm</t>
  </si>
  <si>
    <t>13.3</t>
  </si>
  <si>
    <t>Joelho PVC 90° d=150 mm - tubulação pluvial</t>
  </si>
  <si>
    <t>13.4</t>
  </si>
  <si>
    <t>Ralo hemisférico tipo "abacaxi" com tela de aço com funil de saída cônico</t>
  </si>
  <si>
    <t>13.5</t>
  </si>
  <si>
    <t>Canaleta de concreto c/ tampa removível em chapa de aço (0,25 x 0,25 x 0,25m)</t>
  </si>
  <si>
    <t>Subtotal item 13</t>
  </si>
  <si>
    <t>Condulete em alumínio tipo T de 3/4", inclusive acessórios</t>
  </si>
  <si>
    <t>Condulete em alumínio tipo L de 3/4", inclusive acessórios</t>
  </si>
  <si>
    <t>Condulete em alumínio tipo TA de 3/4", inclusive acessórios</t>
  </si>
  <si>
    <t>Condulete em alumínio tipo XA de 3/4", inclusive acessórios</t>
  </si>
  <si>
    <t>Caixa de PVC 4x2", inclusive espelho</t>
  </si>
  <si>
    <t>Caixa PVC octogonal 4x4"</t>
  </si>
  <si>
    <t>Condutor de cobre unipolar, isolação em PVC/70ºC, camada de proteção em PVC, não propagador de chamas, classe de tensão 750V, encordoamento classe 5, flexível, com seção 2,5 mm²</t>
  </si>
  <si>
    <t>Condutor de cobre unipolar, isolação em PVC/70ºC, camada de proteção em PVC, não propagador de chamas, classe de tensão 750V, encordoamento classe 5, flexível, com seção 4 mm²</t>
  </si>
  <si>
    <t>Condutor de cobre unipolar, isolação em PVC/70ºC, camada de proteção em PVC, não propagador de chamas, classe de tensão 750V, encordoamento classe 5, flexível, com seção 16 mm²</t>
  </si>
  <si>
    <t>Tomada 2p + t de embutir, 10 A, completa</t>
  </si>
  <si>
    <t>Tomada 2p + t para piso, 10 A, completa</t>
  </si>
  <si>
    <t>Interruptor 1 tecla simples</t>
  </si>
  <si>
    <t>Disjuntor termomagnetico monopolar 10 A, padrão DIN (linha branca)</t>
  </si>
  <si>
    <t>Eletroduto de pvc rígido roscável, 1", inclusive curvas</t>
  </si>
  <si>
    <t>Eletroduto de pvc rígido roscável, 3/4", inclusive curvas</t>
  </si>
  <si>
    <t>Eletroduto de pvc rígido roscável, 1.1/2", inclusive curvas</t>
  </si>
  <si>
    <t>Eletroduto de ferro galvanizado d= 3/4" - inclusive braçadeiras</t>
  </si>
  <si>
    <t>Eletroduto de ferro galvanizado d= 1" - inclusive braçadeiras</t>
  </si>
  <si>
    <t>Eletroduto de ferro galvanizado d= 1.1/2" - inclusive braçadeiras</t>
  </si>
  <si>
    <t>Luminária calha sobrepor p/lamp.fluorescente 2x40w, completa, incl.reator eletronico e lampadas</t>
  </si>
  <si>
    <t>Luminária calha sobrepor p/lamp.fluorescente 1x40w, completa, incl.reator eletronico e lampadas</t>
  </si>
  <si>
    <t xml:space="preserve">Luminária blindada p/ alta pressão, linha industrial projetor hermético para lâmpada de luz mista de  500 W, com proteção da lâmpada </t>
  </si>
  <si>
    <t>Condutor de cobre unipolar, isolação em PVC/90ºC, camada de proteção em PVC, não propagador de chamas, classe de tensão 1000V, encordoamento classe 5, flexível, com seção 35 mm²</t>
  </si>
  <si>
    <t>Disjuntor termomagnetico binopolar 20 A, padrão DIN (linha branca)</t>
  </si>
  <si>
    <t>Disjuntor termomagnetico binopolar 25 A, padrão DIN (linha branca)</t>
  </si>
  <si>
    <t>Disjuntor termomagnetico triopolar 150 A, padrão DIN (linha branca)</t>
  </si>
  <si>
    <t>Disjuntor termomagnetico triopolar 175 A, padrão DIN (linha branca)</t>
  </si>
  <si>
    <t>Dispositivo residual diferencial - DR 125A In 30 mA</t>
  </si>
  <si>
    <t>Quadro de distribuição de embutir, com barramento, em chapa de aço, para 4 disjuntores unipolares + 8 bipolares + 1 tripolar + 1 DR, padrão europeu (linha branca), exclusive disjuntores</t>
  </si>
  <si>
    <t>Quadro de distribuição de embutir, com barramento, em chapa de aço, para 1 disjuntor unipolar + 5 bipolares + 2 tripolares, padrão europeu (linha branca), exclusive disjuntores</t>
  </si>
  <si>
    <t>SISTEMA DE PROTEÇÃO CONTRA DESCARGAS ATMOSFÉRICAS (SPDA)</t>
  </si>
  <si>
    <t>Caixa de inspeção 30x30x40 cm com tampa de ferro fundido</t>
  </si>
  <si>
    <t>Conector de bronze para haste 5/8"</t>
  </si>
  <si>
    <t>Cordoalha de cobre nu 35 mm²</t>
  </si>
  <si>
    <t>Haste tipo Coopperweld 5/8" - 3m</t>
  </si>
  <si>
    <t>Terminal de pressão tipo prensa com 4 parafusos</t>
  </si>
  <si>
    <t>SERVIÇOS DIVERSOS</t>
  </si>
  <si>
    <t>Alambrado com tela de arame galvanizado fio 12 bwg, malha 2", revestido em pvc, fixada com tubos de ferro galvanizado 2"</t>
  </si>
  <si>
    <t>Portão em tubo de ferro galvanizado 2" e tela de arame galvanizado fio 12 bwg, malha 2", revestido em pvc, inclusive dobradiças e fechadura</t>
  </si>
  <si>
    <t>Bancada em granito cinza andorinha para lavatório com testeiras - espessura 2cm, largura 50 cm, conforme projeto</t>
  </si>
  <si>
    <t>Banco de concreto armado polido (l=0,45m) sem arestas, conforme projeto</t>
  </si>
  <si>
    <t>Barra de apoio para deficiente em ferro galvanizado de 11/2", l = 140cm (lavatório), inclusive parafusos de fixação e pintura</t>
  </si>
  <si>
    <t>Barra de apoio para deficiente em ferro galvanizado de 11/2", l = 80cm (bacia sanitária e mictório), inclusive parafusos de fixação e pintura</t>
  </si>
  <si>
    <t>Espelho plano 4mm</t>
  </si>
  <si>
    <t>Estrutura metálica c/ tabelas de basquete</t>
  </si>
  <si>
    <t>cj</t>
  </si>
  <si>
    <t>Estrutura metálica de traves de futsal</t>
  </si>
  <si>
    <t>Estrutura metálica p/ rede de voley</t>
  </si>
  <si>
    <t>Soleira em granito cinza andorinha, l = 15 cm, e = 2 cm</t>
  </si>
  <si>
    <t>Limpeza geral</t>
  </si>
  <si>
    <t>Válvula descarga 1.1/2" com registro, acabamento em metal cromado - Fornecimento e instalação</t>
  </si>
  <si>
    <t>SINAPI</t>
  </si>
  <si>
    <t>VALOR TOTAL</t>
  </si>
  <si>
    <t>mercado</t>
  </si>
  <si>
    <t>73907/003</t>
  </si>
  <si>
    <t>73884/001</t>
  </si>
  <si>
    <t>73861/019</t>
  </si>
  <si>
    <t>73861/014</t>
  </si>
  <si>
    <t>73861/021</t>
  </si>
  <si>
    <t>73861/016</t>
  </si>
  <si>
    <t>74130/001</t>
  </si>
  <si>
    <t>74131/004</t>
  </si>
  <si>
    <t>73953/002</t>
  </si>
  <si>
    <t>73953/005</t>
  </si>
  <si>
    <t>73787/001</t>
  </si>
  <si>
    <t>72238/002</t>
  </si>
  <si>
    <t>74111/001</t>
  </si>
  <si>
    <t>PROP: PREFEITURA MUNICIPAL DE BERNARDO SAYÃO</t>
  </si>
  <si>
    <t>VALORES DO CONTRATO</t>
  </si>
  <si>
    <t>DISCRIMINAÇÃO</t>
  </si>
  <si>
    <t>UNID</t>
  </si>
  <si>
    <t>VALOR UNITÁRIO</t>
  </si>
  <si>
    <t>VALOR PARCIAL</t>
  </si>
  <si>
    <t>OBRA: CONSTRUÇÃO DE QUADRA COBERTA COM VESTIÁRIO (25,80x38m)</t>
  </si>
  <si>
    <t>LOCAL: PROJETO DE ASSENTAMENTO PROVIDÊNCIA, BERNARDO SAYÃO - TO</t>
  </si>
  <si>
    <t>MARCIONE NUNES COELHO</t>
  </si>
  <si>
    <t>ENG. CIVIL CREA-GO 5096/D</t>
  </si>
  <si>
    <t>PLANILHA ORÇAMENTARIA À EXECUTAR</t>
  </si>
  <si>
    <t xml:space="preserve">VALOR TOTAL COM BDI </t>
  </si>
  <si>
    <t>Grelha de concreto na saída da quadra</t>
  </si>
  <si>
    <t>2.</t>
  </si>
  <si>
    <t>3.</t>
  </si>
  <si>
    <t>4.</t>
  </si>
  <si>
    <t>5.</t>
  </si>
  <si>
    <t>6.3</t>
  </si>
  <si>
    <t>6.4</t>
  </si>
  <si>
    <t>7.</t>
  </si>
  <si>
    <t>9.</t>
  </si>
  <si>
    <t>8.</t>
  </si>
  <si>
    <t>8.6</t>
  </si>
  <si>
    <t>8.7</t>
  </si>
  <si>
    <t>8.8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</si>
  <si>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</si>
  <si>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</si>
  <si>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</si>
  <si>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</si>
  <si>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</si>
  <si>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</si>
  <si>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</si>
  <si>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</si>
  <si>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</si>
  <si>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</si>
  <si>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</si>
  <si>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</si>
  <si>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</si>
  <si>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</si>
  <si>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</si>
  <si>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</si>
  <si>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11.</t>
  </si>
  <si>
    <t>13.</t>
  </si>
  <si>
    <t>13.6</t>
  </si>
  <si>
    <t>BERNARDO SAYÃO - TO, 20 DE MARÇO DE 2020</t>
  </si>
  <si>
    <t>Revisão para adequação do projeto na estrutura de aço em arco vão de 30m</t>
  </si>
  <si>
    <t>Revisão e troca de telha metálica em chapa galvanizada e=0.5mm</t>
  </si>
  <si>
    <t>74209/001</t>
  </si>
  <si>
    <t>91015 + Mercado</t>
  </si>
  <si>
    <t>Composição</t>
  </si>
  <si>
    <t>74169/001</t>
  </si>
  <si>
    <t>74130/006</t>
  </si>
  <si>
    <t>74130/010</t>
  </si>
  <si>
    <t>74131/005</t>
  </si>
  <si>
    <t xml:space="preserve">GRONOGRAMA FÍSICO FINANCEIRO </t>
  </si>
  <si>
    <t>1.</t>
  </si>
  <si>
    <t>6.</t>
  </si>
  <si>
    <t>10.</t>
  </si>
  <si>
    <t>12.</t>
  </si>
  <si>
    <t>B. D. I.</t>
  </si>
  <si>
    <t>%</t>
  </si>
  <si>
    <t>VALOR</t>
  </si>
  <si>
    <t>30 DIAS</t>
  </si>
  <si>
    <t>60 DIAS</t>
  </si>
  <si>
    <t>90 DIAS</t>
  </si>
  <si>
    <t>120 DIAS</t>
  </si>
  <si>
    <t>SUB TOTAL DAS PARCELAS</t>
  </si>
  <si>
    <t>TOTAL DAS PARCELAS</t>
  </si>
  <si>
    <t>ACUMULADAS</t>
  </si>
  <si>
    <t>INSTALAÇÕES ELÉTRICAS 220</t>
  </si>
  <si>
    <t>IMPERMEABILIZACAO DE SUPERFICIE, COM ASFALTO ELASTOMERICO.</t>
  </si>
  <si>
    <t>FORNECIMENTO E ASSENTAMENTO DE BRITA 2 EM DRENOS E FILTROS e  FUNDACOES E ESTRUTURAS</t>
  </si>
  <si>
    <t>74119/002</t>
  </si>
  <si>
    <t>74097/001</t>
  </si>
  <si>
    <t>M²</t>
  </si>
  <si>
    <t>M³</t>
  </si>
  <si>
    <t>CUBA DE EMBUTIR OVAL EM LOUÇA BRANCA, 35 X 50CM OU EQUIVALENTE - FORNECIMENTO E INSTALAÇÃO. AF_01/2020</t>
  </si>
  <si>
    <t>um</t>
  </si>
  <si>
    <t>BANCO ARTICULADO, EM ACO INOX, PARA PCD, FIXADO NA PAREDE - FORNECIMENTO E INSTALAÇÃO. AF_01/2020</t>
  </si>
  <si>
    <t>74197/001</t>
  </si>
  <si>
    <t>74198/01</t>
  </si>
  <si>
    <t>10.7</t>
  </si>
  <si>
    <t>10.8</t>
  </si>
  <si>
    <t>ELETRODUTO RÍGIDO ROSCÁVEL, PVC 40 mm</t>
  </si>
  <si>
    <t>9.22</t>
  </si>
  <si>
    <t xml:space="preserve">Tampa De Ferro 60x60 Articulado </t>
  </si>
  <si>
    <t>SUPERESTRUTURA</t>
  </si>
  <si>
    <t>PILARES</t>
  </si>
  <si>
    <t>Forma plana chapa compensada plastificada, esp.= 12mm util. 5x</t>
  </si>
  <si>
    <t>VIGAS</t>
  </si>
  <si>
    <t>m³</t>
  </si>
  <si>
    <t>2.1.</t>
  </si>
  <si>
    <t>2.1.1</t>
  </si>
  <si>
    <t>2.1.2</t>
  </si>
  <si>
    <t>2.2.1</t>
  </si>
  <si>
    <t>2.2.2</t>
  </si>
  <si>
    <t>3.3</t>
  </si>
  <si>
    <t>6.5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</si>
  <si>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</si>
  <si>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</si>
  <si>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</si>
  <si>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</si>
  <si>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</si>
  <si>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</si>
  <si>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</si>
  <si>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</si>
  <si>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</si>
  <si>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</si>
  <si>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</si>
  <si>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</si>
  <si>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</si>
  <si>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</si>
  <si>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</si>
  <si>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</si>
  <si>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</si>
  <si>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</si>
  <si>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</si>
  <si>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</si>
  <si>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</si>
  <si>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</si>
  <si>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</si>
  <si>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</si>
  <si>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</si>
  <si>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</si>
  <si>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</si>
  <si>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</si>
  <si>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</si>
  <si>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</si>
  <si>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</si>
  <si>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</si>
  <si>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</si>
  <si>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</si>
  <si>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</si>
  <si>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</si>
  <si>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</si>
  <si>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</si>
  <si>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</si>
  <si>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</si>
  <si>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</si>
  <si>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</si>
  <si>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</si>
  <si>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</si>
  <si>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</si>
  <si>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</si>
  <si>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</si>
  <si>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</si>
  <si>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</si>
  <si>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</si>
  <si>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</si>
  <si>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</si>
  <si>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</si>
  <si>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</si>
  <si>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</si>
  <si>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</si>
  <si>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</si>
  <si>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</si>
  <si>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14.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</si>
  <si>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</si>
  <si>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</si>
  <si>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</si>
  <si>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</si>
  <si>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</si>
  <si>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</si>
  <si>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</si>
  <si>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</si>
  <si>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</si>
  <si>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</si>
  <si>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</si>
  <si>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</si>
  <si>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</si>
  <si>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</si>
  <si>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Subtotal item 14</t>
  </si>
  <si>
    <t>MARCIONE NUNES COELHO                                                                                                                                                                                                                                                          ENG. CIVIL CREA-GO 5096/D+211:219</t>
  </si>
  <si>
    <t>9.43</t>
  </si>
  <si>
    <t>CHUVEIRO ELÉTRICO COMUM CORPO PLÁSTICO, TIPO DUCHA FORNECIMENTO E INSTALAÇÃO. AF_01/2020</t>
  </si>
  <si>
    <t>Concreto armado fck 25 MPa, usinado, inclusive lançamento ( incl. Ferragem )</t>
  </si>
  <si>
    <t>Concreto armado fck 25 MPa, usinado, inclusive lançamento   ( incl. Ferragem )</t>
  </si>
  <si>
    <t>9.44</t>
  </si>
  <si>
    <t>TORNEIRA CROMADA DE MESA, 1/2 OU 3/4, PARA LAVATÓRIO, PADRÃO MÉDIO -FORNECIMENTO E INSTALAÇÃO. AF_01/2020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</si>
</sst>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[$-416]dddd\,\ d&quot; de &quot;mmmm&quot; de &quot;yyyy"/>
    <numFmt numFmtId="184" formatCode="0.0%"/>
  </numFmts>
  <fonts count="5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9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4" fontId="19" fillId="0" borderId="11" xfId="0" applyNumberFormat="1" applyFont="1" applyBorder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4" fontId="5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0" fillId="0" borderId="0" xfId="0" applyFont="1" applyFill="1" applyBorder="1" applyAlignment="1">
      <alignment horizontal="right" vertical="center"/>
    </xf>
    <xf numFmtId="10" fontId="19" fillId="0" borderId="0" xfId="51" applyNumberFormat="1" applyFont="1" applyAlignment="1">
      <alignment vertical="center"/>
    </xf>
    <xf numFmtId="4" fontId="19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4" fontId="19" fillId="0" borderId="11" xfId="0" applyNumberFormat="1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horizontal="right" vertical="center" wrapText="1"/>
    </xf>
    <xf numFmtId="4" fontId="19" fillId="0" borderId="14" xfId="0" applyNumberFormat="1" applyFont="1" applyBorder="1" applyAlignment="1">
      <alignment vertical="center" wrapText="1"/>
    </xf>
    <xf numFmtId="10" fontId="19" fillId="0" borderId="14" xfId="0" applyNumberFormat="1" applyFont="1" applyBorder="1" applyAlignment="1">
      <alignment vertical="center" wrapText="1"/>
    </xf>
    <xf numFmtId="10" fontId="19" fillId="0" borderId="11" xfId="51" applyNumberFormat="1" applyFont="1" applyBorder="1" applyAlignment="1">
      <alignment vertical="center" wrapText="1"/>
    </xf>
    <xf numFmtId="10" fontId="19" fillId="0" borderId="12" xfId="51" applyNumberFormat="1" applyFont="1" applyBorder="1" applyAlignment="1">
      <alignment vertical="center"/>
    </xf>
    <xf numFmtId="10" fontId="19" fillId="0" borderId="11" xfId="51" applyNumberFormat="1" applyFont="1" applyBorder="1" applyAlignment="1">
      <alignment vertical="center"/>
    </xf>
    <xf numFmtId="10" fontId="19" fillId="0" borderId="13" xfId="51" applyNumberFormat="1" applyFont="1" applyBorder="1" applyAlignment="1">
      <alignment vertical="center"/>
    </xf>
    <xf numFmtId="10" fontId="19" fillId="0" borderId="14" xfId="51" applyNumberFormat="1" applyFont="1" applyBorder="1" applyAlignment="1">
      <alignment vertical="center"/>
    </xf>
    <xf numFmtId="4" fontId="19" fillId="0" borderId="13" xfId="0" applyNumberFormat="1" applyFont="1" applyBorder="1" applyAlignment="1">
      <alignment vertical="center"/>
    </xf>
    <xf numFmtId="4" fontId="20" fillId="33" borderId="14" xfId="0" applyNumberFormat="1" applyFont="1" applyFill="1" applyBorder="1" applyAlignment="1">
      <alignment horizontal="right" vertical="center"/>
    </xf>
    <xf numFmtId="10" fontId="20" fillId="33" borderId="14" xfId="51" applyNumberFormat="1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4" borderId="14" xfId="0" applyFont="1" applyFill="1" applyBorder="1" applyAlignment="1">
      <alignment horizontal="right" vertical="center"/>
    </xf>
    <xf numFmtId="4" fontId="20" fillId="34" borderId="14" xfId="0" applyNumberFormat="1" applyFont="1" applyFill="1" applyBorder="1" applyAlignment="1">
      <alignment horizontal="right" vertical="center"/>
    </xf>
    <xf numFmtId="4" fontId="50" fillId="34" borderId="14" xfId="0" applyNumberFormat="1" applyFont="1" applyFill="1" applyBorder="1" applyAlignment="1">
      <alignment horizontal="right" vertical="center"/>
    </xf>
    <xf numFmtId="10" fontId="19" fillId="34" borderId="14" xfId="51" applyNumberFormat="1" applyFont="1" applyFill="1" applyBorder="1" applyAlignment="1">
      <alignment vertical="center"/>
    </xf>
    <xf numFmtId="4" fontId="19" fillId="34" borderId="14" xfId="0" applyNumberFormat="1" applyFont="1" applyFill="1" applyBorder="1" applyAlignment="1">
      <alignment vertical="center"/>
    </xf>
    <xf numFmtId="2" fontId="50" fillId="35" borderId="14" xfId="0" applyNumberFormat="1" applyFont="1" applyFill="1" applyBorder="1" applyAlignment="1">
      <alignment horizontal="center" vertical="center"/>
    </xf>
    <xf numFmtId="2" fontId="50" fillId="35" borderId="14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Border="1" applyAlignment="1">
      <alignment vertical="center" wrapText="1"/>
    </xf>
    <xf numFmtId="4" fontId="19" fillId="0" borderId="13" xfId="0" applyNumberFormat="1" applyFont="1" applyBorder="1" applyAlignment="1">
      <alignment vertical="center" wrapText="1"/>
    </xf>
    <xf numFmtId="4" fontId="19" fillId="0" borderId="12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2" fontId="51" fillId="0" borderId="14" xfId="0" applyNumberFormat="1" applyFont="1" applyBorder="1" applyAlignment="1">
      <alignment horizontal="center" vertical="center"/>
    </xf>
    <xf numFmtId="2" fontId="51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4" fontId="23" fillId="0" borderId="14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 wrapText="1"/>
    </xf>
    <xf numFmtId="4" fontId="23" fillId="0" borderId="14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2" fontId="23" fillId="0" borderId="14" xfId="62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/>
    </xf>
    <xf numFmtId="0" fontId="23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vertical="center"/>
    </xf>
    <xf numFmtId="0" fontId="25" fillId="36" borderId="14" xfId="0" applyFont="1" applyFill="1" applyBorder="1" applyAlignment="1">
      <alignment horizontal="center" vertical="center" wrapText="1"/>
    </xf>
    <xf numFmtId="0" fontId="25" fillId="36" borderId="14" xfId="0" applyFont="1" applyFill="1" applyBorder="1" applyAlignment="1">
      <alignment horizontal="left" vertical="center" wrapText="1"/>
    </xf>
    <xf numFmtId="0" fontId="23" fillId="36" borderId="14" xfId="0" applyFont="1" applyFill="1" applyBorder="1" applyAlignment="1">
      <alignment horizontal="center" vertical="center" wrapText="1"/>
    </xf>
    <xf numFmtId="4" fontId="23" fillId="36" borderId="14" xfId="0" applyNumberFormat="1" applyFont="1" applyFill="1" applyBorder="1" applyAlignment="1">
      <alignment horizontal="center" vertical="center" wrapText="1"/>
    </xf>
    <xf numFmtId="4" fontId="25" fillId="36" borderId="14" xfId="0" applyNumberFormat="1" applyFont="1" applyFill="1" applyBorder="1" applyAlignment="1">
      <alignment horizontal="center" vertical="center" wrapText="1"/>
    </xf>
    <xf numFmtId="4" fontId="23" fillId="0" borderId="14" xfId="62" applyNumberFormat="1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37" borderId="14" xfId="0" applyFont="1" applyFill="1" applyBorder="1" applyAlignment="1">
      <alignment horizontal="center" vertical="center" wrapText="1"/>
    </xf>
    <xf numFmtId="0" fontId="23" fillId="37" borderId="14" xfId="0" applyFont="1" applyFill="1" applyBorder="1" applyAlignment="1">
      <alignment horizontal="center" vertical="center" wrapText="1"/>
    </xf>
    <xf numFmtId="4" fontId="25" fillId="37" borderId="14" xfId="0" applyNumberFormat="1" applyFont="1" applyFill="1" applyBorder="1" applyAlignment="1">
      <alignment horizontal="right" vertical="center" wrapText="1"/>
    </xf>
    <xf numFmtId="4" fontId="25" fillId="37" borderId="14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4" fontId="23" fillId="37" borderId="14" xfId="0" applyNumberFormat="1" applyFont="1" applyFill="1" applyBorder="1" applyAlignment="1">
      <alignment horizontal="center" vertical="center" wrapText="1"/>
    </xf>
    <xf numFmtId="4" fontId="25" fillId="37" borderId="14" xfId="0" applyNumberFormat="1" applyFont="1" applyFill="1" applyBorder="1" applyAlignment="1">
      <alignment horizontal="center" vertical="center"/>
    </xf>
    <xf numFmtId="10" fontId="25" fillId="37" borderId="21" xfId="51" applyNumberFormat="1" applyFont="1" applyFill="1" applyBorder="1" applyAlignment="1">
      <alignment horizontal="right" vertical="center" wrapText="1"/>
    </xf>
    <xf numFmtId="4" fontId="25" fillId="35" borderId="14" xfId="0" applyNumberFormat="1" applyFont="1" applyFill="1" applyBorder="1" applyAlignment="1">
      <alignment horizontal="center" vertical="center" wrapText="1"/>
    </xf>
    <xf numFmtId="0" fontId="25" fillId="37" borderId="14" xfId="0" applyFont="1" applyFill="1" applyBorder="1" applyAlignment="1">
      <alignment horizontal="left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3" fillId="38" borderId="14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4" fontId="23" fillId="0" borderId="22" xfId="0" applyNumberFormat="1" applyFont="1" applyBorder="1" applyAlignment="1">
      <alignment horizontal="center" vertical="center"/>
    </xf>
    <xf numFmtId="4" fontId="25" fillId="37" borderId="21" xfId="0" applyNumberFormat="1" applyFont="1" applyFill="1" applyBorder="1" applyAlignment="1">
      <alignment horizontal="center" vertical="center" wrapText="1"/>
    </xf>
    <xf numFmtId="4" fontId="25" fillId="37" borderId="23" xfId="0" applyNumberFormat="1" applyFont="1" applyFill="1" applyBorder="1" applyAlignment="1">
      <alignment horizontal="center" vertical="center" wrapText="1"/>
    </xf>
    <xf numFmtId="0" fontId="25" fillId="37" borderId="21" xfId="0" applyFont="1" applyFill="1" applyBorder="1" applyAlignment="1">
      <alignment horizontal="right" vertical="center" wrapText="1"/>
    </xf>
    <xf numFmtId="0" fontId="25" fillId="37" borderId="24" xfId="0" applyFont="1" applyFill="1" applyBorder="1" applyAlignment="1">
      <alignment horizontal="right" vertical="center" wrapText="1"/>
    </xf>
    <xf numFmtId="0" fontId="25" fillId="37" borderId="23" xfId="0" applyFont="1" applyFill="1" applyBorder="1" applyAlignment="1">
      <alignment horizontal="right" vertical="center" wrapText="1"/>
    </xf>
    <xf numFmtId="0" fontId="25" fillId="37" borderId="21" xfId="0" applyFont="1" applyFill="1" applyBorder="1" applyAlignment="1">
      <alignment horizontal="right" vertical="center"/>
    </xf>
    <xf numFmtId="0" fontId="25" fillId="37" borderId="24" xfId="0" applyFont="1" applyFill="1" applyBorder="1" applyAlignment="1">
      <alignment horizontal="right" vertical="center"/>
    </xf>
    <xf numFmtId="0" fontId="25" fillId="37" borderId="23" xfId="0" applyFont="1" applyFill="1" applyBorder="1" applyAlignment="1">
      <alignment horizontal="right" vertical="center"/>
    </xf>
    <xf numFmtId="0" fontId="52" fillId="0" borderId="0" xfId="0" applyFont="1" applyBorder="1" applyAlignment="1">
      <alignment horizontal="center" wrapText="1"/>
    </xf>
    <xf numFmtId="0" fontId="52" fillId="0" borderId="16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4" fontId="25" fillId="35" borderId="21" xfId="0" applyNumberFormat="1" applyFont="1" applyFill="1" applyBorder="1" applyAlignment="1">
      <alignment horizontal="center" vertical="center" wrapText="1"/>
    </xf>
    <xf numFmtId="4" fontId="25" fillId="35" borderId="23" xfId="0" applyNumberFormat="1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1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51" fillId="0" borderId="21" xfId="0" applyFont="1" applyBorder="1" applyAlignment="1">
      <alignment horizontal="left"/>
    </xf>
    <xf numFmtId="0" fontId="51" fillId="0" borderId="24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0" fontId="51" fillId="0" borderId="21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0" fillId="35" borderId="14" xfId="0" applyFont="1" applyFill="1" applyBorder="1" applyAlignment="1">
      <alignment horizontal="center"/>
    </xf>
    <xf numFmtId="0" fontId="50" fillId="35" borderId="21" xfId="0" applyFont="1" applyFill="1" applyBorder="1" applyAlignment="1">
      <alignment horizontal="center"/>
    </xf>
    <xf numFmtId="0" fontId="50" fillId="35" borderId="23" xfId="0" applyFont="1" applyFill="1" applyBorder="1" applyAlignment="1">
      <alignment horizontal="center"/>
    </xf>
    <xf numFmtId="0" fontId="53" fillId="0" borderId="14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7"/>
  <sheetViews>
    <sheetView showZeros="0" tabSelected="1" view="pageBreakPreview" zoomScale="140" zoomScaleSheetLayoutView="140" zoomScalePageLayoutView="0" workbookViewId="0" topLeftCell="A199">
      <selection activeCell="A1" sqref="A1:G212"/>
    </sheetView>
  </sheetViews>
  <sheetFormatPr defaultColWidth="9.140625" defaultRowHeight="12.75"/>
  <cols>
    <col min="1" max="1" width="5.28125" style="61" customWidth="1"/>
    <col min="2" max="2" width="10.28125" style="61" customWidth="1"/>
    <col min="3" max="3" width="38.421875" style="61" customWidth="1"/>
    <col min="4" max="4" width="4.7109375" style="72" customWidth="1"/>
    <col min="5" max="5" width="7.28125" style="73" customWidth="1"/>
    <col min="6" max="6" width="7.8515625" style="73" customWidth="1"/>
    <col min="7" max="7" width="10.7109375" style="73" customWidth="1"/>
    <col min="8" max="13" width="9.140625" style="79" customWidth="1"/>
    <col min="14" max="26" width="9.140625" style="60" customWidth="1"/>
    <col min="27" max="16384" width="9.140625" style="61" customWidth="1"/>
  </cols>
  <sheetData>
    <row r="1" spans="1:26" s="60" customFormat="1" ht="12">
      <c r="A1" s="113"/>
      <c r="B1" s="114"/>
      <c r="C1" s="114"/>
      <c r="D1" s="114"/>
      <c r="E1" s="114"/>
      <c r="F1" s="114"/>
      <c r="G1" s="115"/>
      <c r="H1" s="7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80"/>
    </row>
    <row r="2" spans="1:26" s="60" customFormat="1" ht="12">
      <c r="A2" s="125" t="s">
        <v>251</v>
      </c>
      <c r="B2" s="126"/>
      <c r="C2" s="126"/>
      <c r="D2" s="126"/>
      <c r="E2" s="126"/>
      <c r="F2" s="126"/>
      <c r="G2" s="127"/>
      <c r="H2" s="81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82"/>
    </row>
    <row r="3" spans="1:26" s="60" customFormat="1" ht="12">
      <c r="A3" s="116"/>
      <c r="B3" s="117"/>
      <c r="C3" s="117"/>
      <c r="D3" s="117"/>
      <c r="E3" s="117"/>
      <c r="F3" s="117"/>
      <c r="G3" s="118"/>
      <c r="H3" s="81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82"/>
    </row>
    <row r="4" spans="1:26" s="60" customFormat="1" ht="12">
      <c r="A4" s="119" t="s">
        <v>247</v>
      </c>
      <c r="B4" s="120"/>
      <c r="C4" s="120"/>
      <c r="D4" s="120"/>
      <c r="E4" s="120"/>
      <c r="F4" s="120"/>
      <c r="G4" s="121"/>
      <c r="H4" s="81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82"/>
    </row>
    <row r="5" spans="1:26" s="60" customFormat="1" ht="12">
      <c r="A5" s="119" t="s">
        <v>248</v>
      </c>
      <c r="B5" s="120"/>
      <c r="C5" s="120"/>
      <c r="D5" s="120"/>
      <c r="E5" s="120"/>
      <c r="F5" s="120"/>
      <c r="G5" s="121"/>
      <c r="H5" s="81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82"/>
    </row>
    <row r="6" spans="1:26" s="60" customFormat="1" ht="11.25" customHeight="1">
      <c r="A6" s="119" t="s">
        <v>241</v>
      </c>
      <c r="B6" s="120"/>
      <c r="C6" s="120"/>
      <c r="D6" s="120"/>
      <c r="E6" s="120"/>
      <c r="F6" s="120"/>
      <c r="G6" s="121"/>
      <c r="H6" s="81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82"/>
    </row>
    <row r="7" spans="1:26" s="60" customFormat="1" ht="12.75" customHeight="1">
      <c r="A7" s="122" t="s">
        <v>242</v>
      </c>
      <c r="B7" s="123"/>
      <c r="C7" s="123"/>
      <c r="D7" s="123"/>
      <c r="E7" s="123"/>
      <c r="F7" s="123"/>
      <c r="G7" s="124"/>
      <c r="H7" s="81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82"/>
    </row>
    <row r="8" spans="1:26" s="60" customFormat="1" ht="36">
      <c r="A8" s="47" t="s">
        <v>0</v>
      </c>
      <c r="B8" s="47" t="s">
        <v>225</v>
      </c>
      <c r="C8" s="47" t="s">
        <v>243</v>
      </c>
      <c r="D8" s="47" t="s">
        <v>244</v>
      </c>
      <c r="E8" s="47" t="s">
        <v>1</v>
      </c>
      <c r="F8" s="48" t="s">
        <v>245</v>
      </c>
      <c r="G8" s="48" t="s">
        <v>246</v>
      </c>
      <c r="H8" s="81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82"/>
    </row>
    <row r="9" spans="1:26" ht="12">
      <c r="A9" s="62" t="s">
        <v>296</v>
      </c>
      <c r="B9" s="62"/>
      <c r="C9" s="63" t="s">
        <v>2</v>
      </c>
      <c r="D9" s="64"/>
      <c r="E9" s="65"/>
      <c r="F9" s="65"/>
      <c r="G9" s="66"/>
      <c r="H9" s="81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82"/>
    </row>
    <row r="10" spans="1:26" ht="12">
      <c r="A10" s="57" t="s">
        <v>3</v>
      </c>
      <c r="B10" s="57" t="s">
        <v>288</v>
      </c>
      <c r="C10" s="56" t="s">
        <v>6</v>
      </c>
      <c r="D10" s="57" t="s">
        <v>4</v>
      </c>
      <c r="E10" s="54">
        <v>3</v>
      </c>
      <c r="F10" s="67">
        <v>344.85</v>
      </c>
      <c r="G10" s="54">
        <f>ROUND(F10*E10,2)</f>
        <v>1034.55</v>
      </c>
      <c r="H10" s="81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82"/>
    </row>
    <row r="11" spans="1:26" ht="12">
      <c r="A11" s="68" t="s">
        <v>5</v>
      </c>
      <c r="B11" s="68">
        <v>41598</v>
      </c>
      <c r="C11" s="69" t="s">
        <v>8</v>
      </c>
      <c r="D11" s="68" t="s">
        <v>7</v>
      </c>
      <c r="E11" s="70">
        <v>1</v>
      </c>
      <c r="F11" s="67">
        <v>1402.23</v>
      </c>
      <c r="G11" s="54">
        <f>ROUND(F11*E11,2)</f>
        <v>1402.23</v>
      </c>
      <c r="H11" s="81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82"/>
    </row>
    <row r="12" spans="1:26" ht="12">
      <c r="A12" s="57"/>
      <c r="B12" s="57"/>
      <c r="C12" s="56"/>
      <c r="D12" s="57"/>
      <c r="E12" s="111" t="s">
        <v>9</v>
      </c>
      <c r="F12" s="112"/>
      <c r="G12" s="88">
        <f>SUM(G10:G11)</f>
        <v>2436.7799999999997</v>
      </c>
      <c r="H12" s="81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82"/>
    </row>
    <row r="13" spans="1:26" ht="12">
      <c r="A13" s="75" t="s">
        <v>254</v>
      </c>
      <c r="B13" s="76"/>
      <c r="C13" s="89" t="s">
        <v>327</v>
      </c>
      <c r="D13" s="76"/>
      <c r="E13" s="77"/>
      <c r="F13" s="77"/>
      <c r="G13" s="78"/>
      <c r="H13" s="81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82"/>
    </row>
    <row r="14" spans="1:256" ht="12">
      <c r="A14" s="90" t="s">
        <v>332</v>
      </c>
      <c r="B14" s="91"/>
      <c r="C14" s="91" t="s">
        <v>328</v>
      </c>
      <c r="D14" s="91"/>
      <c r="E14" s="91"/>
      <c r="F14" s="91"/>
      <c r="G14" s="59"/>
      <c r="H14" s="81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82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</row>
    <row r="15" spans="1:26" ht="12">
      <c r="A15" s="57" t="s">
        <v>333</v>
      </c>
      <c r="B15" s="57"/>
      <c r="C15" s="56" t="s">
        <v>329</v>
      </c>
      <c r="D15" s="57" t="s">
        <v>4</v>
      </c>
      <c r="E15" s="54">
        <v>185.5</v>
      </c>
      <c r="F15" s="50">
        <v>45.5</v>
      </c>
      <c r="G15" s="53">
        <f>SUM(E15*F15)</f>
        <v>8440.25</v>
      </c>
      <c r="H15" s="81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82"/>
    </row>
    <row r="16" spans="1:26" ht="25.5" customHeight="1">
      <c r="A16" s="57" t="s">
        <v>334</v>
      </c>
      <c r="B16" s="57"/>
      <c r="C16" s="56" t="s">
        <v>416</v>
      </c>
      <c r="D16" s="57" t="s">
        <v>331</v>
      </c>
      <c r="E16" s="54">
        <v>18</v>
      </c>
      <c r="F16" s="50">
        <v>512.22</v>
      </c>
      <c r="G16" s="53">
        <f>SUM(E16*F16)</f>
        <v>9219.960000000001</v>
      </c>
      <c r="H16" s="81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82"/>
    </row>
    <row r="17" spans="1:26" ht="12.75" customHeight="1">
      <c r="A17" s="74" t="s">
        <v>10</v>
      </c>
      <c r="B17" s="57"/>
      <c r="C17" s="59" t="s">
        <v>330</v>
      </c>
      <c r="D17" s="57"/>
      <c r="E17" s="53"/>
      <c r="F17" s="50"/>
      <c r="G17" s="53"/>
      <c r="H17" s="81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82"/>
    </row>
    <row r="18" spans="1:26" ht="33.75" customHeight="1">
      <c r="A18" s="57" t="s">
        <v>335</v>
      </c>
      <c r="B18" s="57"/>
      <c r="C18" s="56" t="s">
        <v>329</v>
      </c>
      <c r="D18" s="57" t="s">
        <v>4</v>
      </c>
      <c r="E18" s="54">
        <v>110</v>
      </c>
      <c r="F18" s="50">
        <v>45.5</v>
      </c>
      <c r="G18" s="53">
        <f>SUM(E18*F18)</f>
        <v>5005</v>
      </c>
      <c r="H18" s="81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82"/>
    </row>
    <row r="19" spans="1:26" ht="26.25" customHeight="1">
      <c r="A19" s="57" t="s">
        <v>336</v>
      </c>
      <c r="B19" s="57"/>
      <c r="C19" s="56" t="s">
        <v>417</v>
      </c>
      <c r="D19" s="57" t="s">
        <v>331</v>
      </c>
      <c r="E19" s="54">
        <v>9.85</v>
      </c>
      <c r="F19" s="50">
        <v>512.22</v>
      </c>
      <c r="G19" s="53">
        <f>SUM(E19*F19)</f>
        <v>5045.367</v>
      </c>
      <c r="H19" s="81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82"/>
    </row>
    <row r="20" spans="1:26" ht="12">
      <c r="A20" s="57"/>
      <c r="B20" s="57"/>
      <c r="C20" s="56"/>
      <c r="D20" s="57"/>
      <c r="E20" s="111" t="s">
        <v>11</v>
      </c>
      <c r="F20" s="112"/>
      <c r="G20" s="88">
        <f>SUM(G15:G19)</f>
        <v>27710.576999999997</v>
      </c>
      <c r="H20" s="81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82"/>
    </row>
    <row r="21" spans="1:26" ht="12">
      <c r="A21" s="57"/>
      <c r="B21" s="57"/>
      <c r="C21" s="56"/>
      <c r="D21" s="57"/>
      <c r="E21" s="53"/>
      <c r="F21" s="57"/>
      <c r="G21" s="53"/>
      <c r="H21" s="81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82"/>
    </row>
    <row r="22" spans="1:26" ht="12">
      <c r="A22" s="62" t="s">
        <v>255</v>
      </c>
      <c r="B22" s="62"/>
      <c r="C22" s="63" t="s">
        <v>18</v>
      </c>
      <c r="D22" s="64"/>
      <c r="E22" s="65"/>
      <c r="F22" s="65"/>
      <c r="G22" s="66"/>
      <c r="H22" s="81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82"/>
    </row>
    <row r="23" spans="1:26" ht="36.75" customHeight="1">
      <c r="A23" s="57" t="s">
        <v>12</v>
      </c>
      <c r="B23" s="57">
        <v>72132</v>
      </c>
      <c r="C23" s="69" t="s">
        <v>20</v>
      </c>
      <c r="D23" s="68" t="s">
        <v>4</v>
      </c>
      <c r="E23" s="70">
        <v>331</v>
      </c>
      <c r="F23" s="58">
        <v>55.67</v>
      </c>
      <c r="G23" s="54">
        <f>ROUND(F23*E23,2)</f>
        <v>18426.77</v>
      </c>
      <c r="H23" s="81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82"/>
    </row>
    <row r="24" spans="1:26" ht="39.75" customHeight="1">
      <c r="A24" s="57" t="s">
        <v>13</v>
      </c>
      <c r="B24" s="57">
        <v>95465</v>
      </c>
      <c r="C24" s="69" t="s">
        <v>24</v>
      </c>
      <c r="D24" s="68" t="s">
        <v>4</v>
      </c>
      <c r="E24" s="70">
        <v>6</v>
      </c>
      <c r="F24" s="58">
        <v>121.14</v>
      </c>
      <c r="G24" s="54">
        <f>ROUND(F24*E24,2)</f>
        <v>726.84</v>
      </c>
      <c r="H24" s="81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82"/>
    </row>
    <row r="25" spans="1:26" ht="39.75" customHeight="1">
      <c r="A25" s="57" t="s">
        <v>337</v>
      </c>
      <c r="B25" s="57">
        <v>95465</v>
      </c>
      <c r="C25" s="69" t="s">
        <v>25</v>
      </c>
      <c r="D25" s="68" t="s">
        <v>4</v>
      </c>
      <c r="E25" s="70">
        <v>148.1</v>
      </c>
      <c r="F25" s="58">
        <f>F24</f>
        <v>121.14</v>
      </c>
      <c r="G25" s="54">
        <f>ROUND(F25*E25,2)</f>
        <v>17940.83</v>
      </c>
      <c r="H25" s="81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82"/>
    </row>
    <row r="26" spans="1:26" ht="12.75" customHeight="1">
      <c r="A26" s="57"/>
      <c r="B26" s="57">
        <v>0</v>
      </c>
      <c r="C26" s="56"/>
      <c r="D26" s="57"/>
      <c r="E26" s="111" t="s">
        <v>14</v>
      </c>
      <c r="F26" s="112"/>
      <c r="G26" s="88">
        <f>SUM(G23:G25)</f>
        <v>37094.44</v>
      </c>
      <c r="H26" s="81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82"/>
    </row>
    <row r="27" spans="1:26" ht="12">
      <c r="A27" s="57"/>
      <c r="B27" s="57">
        <v>0</v>
      </c>
      <c r="C27" s="56"/>
      <c r="D27" s="57"/>
      <c r="E27" s="54"/>
      <c r="F27" s="54"/>
      <c r="G27" s="54"/>
      <c r="H27" s="81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82"/>
    </row>
    <row r="28" spans="1:26" ht="12">
      <c r="A28" s="62" t="s">
        <v>256</v>
      </c>
      <c r="B28" s="62">
        <v>0</v>
      </c>
      <c r="C28" s="63" t="s">
        <v>27</v>
      </c>
      <c r="D28" s="64"/>
      <c r="E28" s="65"/>
      <c r="F28" s="65"/>
      <c r="G28" s="66"/>
      <c r="H28" s="81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82"/>
    </row>
    <row r="29" spans="1:26" ht="23.25" customHeight="1">
      <c r="A29" s="57" t="s">
        <v>15</v>
      </c>
      <c r="B29" s="57" t="s">
        <v>227</v>
      </c>
      <c r="C29" s="69" t="s">
        <v>286</v>
      </c>
      <c r="D29" s="68" t="s">
        <v>4</v>
      </c>
      <c r="E29" s="70">
        <v>1114</v>
      </c>
      <c r="F29" s="58">
        <v>7</v>
      </c>
      <c r="G29" s="54">
        <f>ROUND(F29*E29,2)</f>
        <v>7798</v>
      </c>
      <c r="H29" s="81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82"/>
    </row>
    <row r="30" spans="1:26" ht="12">
      <c r="A30" s="57" t="s">
        <v>16</v>
      </c>
      <c r="B30" s="57" t="s">
        <v>227</v>
      </c>
      <c r="C30" s="69" t="s">
        <v>287</v>
      </c>
      <c r="D30" s="68" t="s">
        <v>4</v>
      </c>
      <c r="E30" s="70">
        <v>50</v>
      </c>
      <c r="F30" s="58">
        <v>25.87</v>
      </c>
      <c r="G30" s="54">
        <f>ROUND(F30*E30,2)</f>
        <v>1293.5</v>
      </c>
      <c r="H30" s="81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82"/>
    </row>
    <row r="31" spans="1:26" ht="12.75" customHeight="1">
      <c r="A31" s="57"/>
      <c r="B31" s="57">
        <v>0</v>
      </c>
      <c r="C31" s="56"/>
      <c r="D31" s="57"/>
      <c r="E31" s="111" t="s">
        <v>17</v>
      </c>
      <c r="F31" s="112"/>
      <c r="G31" s="88">
        <f>SUM(G29:G30)</f>
        <v>9091.5</v>
      </c>
      <c r="H31" s="81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82"/>
    </row>
    <row r="32" spans="1:26" ht="12">
      <c r="A32" s="57"/>
      <c r="B32" s="57">
        <v>0</v>
      </c>
      <c r="C32" s="56"/>
      <c r="D32" s="57"/>
      <c r="E32" s="54"/>
      <c r="F32" s="54"/>
      <c r="G32" s="54"/>
      <c r="H32" s="81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82"/>
    </row>
    <row r="33" spans="1:26" ht="12">
      <c r="A33" s="62" t="s">
        <v>257</v>
      </c>
      <c r="B33" s="62">
        <v>0</v>
      </c>
      <c r="C33" s="63" t="s">
        <v>31</v>
      </c>
      <c r="D33" s="64"/>
      <c r="E33" s="65"/>
      <c r="F33" s="65"/>
      <c r="G33" s="66"/>
      <c r="H33" s="81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82"/>
    </row>
    <row r="34" spans="1:26" s="71" customFormat="1" ht="36.75" customHeight="1">
      <c r="A34" s="68" t="s">
        <v>19</v>
      </c>
      <c r="B34" s="57" t="s">
        <v>289</v>
      </c>
      <c r="C34" s="69" t="s">
        <v>33</v>
      </c>
      <c r="D34" s="68" t="s">
        <v>34</v>
      </c>
      <c r="E34" s="70">
        <v>2</v>
      </c>
      <c r="F34" s="58">
        <v>758.98</v>
      </c>
      <c r="G34" s="54">
        <f>ROUND(F34*E34,2)</f>
        <v>1517.96</v>
      </c>
      <c r="H34" s="81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82"/>
    </row>
    <row r="35" spans="1:26" s="71" customFormat="1" ht="33" customHeight="1">
      <c r="A35" s="68" t="s">
        <v>21</v>
      </c>
      <c r="B35" s="57">
        <v>91015</v>
      </c>
      <c r="C35" s="69" t="s">
        <v>36</v>
      </c>
      <c r="D35" s="68" t="s">
        <v>34</v>
      </c>
      <c r="E35" s="70">
        <v>1</v>
      </c>
      <c r="F35" s="58">
        <v>688.17</v>
      </c>
      <c r="G35" s="54">
        <f>ROUND(F35*E35,2)</f>
        <v>688.17</v>
      </c>
      <c r="H35" s="81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82"/>
    </row>
    <row r="36" spans="1:26" s="71" customFormat="1" ht="36.75" customHeight="1">
      <c r="A36" s="68" t="s">
        <v>22</v>
      </c>
      <c r="B36" s="57" t="s">
        <v>290</v>
      </c>
      <c r="C36" s="69" t="s">
        <v>38</v>
      </c>
      <c r="D36" s="68" t="s">
        <v>34</v>
      </c>
      <c r="E36" s="70">
        <v>4</v>
      </c>
      <c r="F36" s="58">
        <v>578</v>
      </c>
      <c r="G36" s="54">
        <f>ROUND(F36*E36,2)</f>
        <v>2312</v>
      </c>
      <c r="H36" s="81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82"/>
    </row>
    <row r="37" spans="1:26" s="71" customFormat="1" ht="30" customHeight="1">
      <c r="A37" s="68" t="s">
        <v>23</v>
      </c>
      <c r="B37" s="57" t="s">
        <v>290</v>
      </c>
      <c r="C37" s="69" t="s">
        <v>40</v>
      </c>
      <c r="D37" s="68" t="s">
        <v>34</v>
      </c>
      <c r="E37" s="70">
        <v>2</v>
      </c>
      <c r="F37" s="58">
        <v>598</v>
      </c>
      <c r="G37" s="54">
        <f>ROUND(F37*E37,2)</f>
        <v>1196</v>
      </c>
      <c r="H37" s="81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82"/>
    </row>
    <row r="38" spans="1:26" ht="12.75" customHeight="1">
      <c r="A38" s="57"/>
      <c r="B38" s="57">
        <v>0</v>
      </c>
      <c r="C38" s="56"/>
      <c r="D38" s="57"/>
      <c r="E38" s="111" t="s">
        <v>26</v>
      </c>
      <c r="F38" s="112"/>
      <c r="G38" s="88">
        <f>SUM(G34:G37)</f>
        <v>5714.13</v>
      </c>
      <c r="H38" s="81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82"/>
    </row>
    <row r="39" spans="1:26" ht="12">
      <c r="A39" s="57"/>
      <c r="B39" s="57">
        <v>0</v>
      </c>
      <c r="C39" s="56"/>
      <c r="D39" s="57"/>
      <c r="E39" s="54"/>
      <c r="F39" s="54"/>
      <c r="G39" s="54"/>
      <c r="H39" s="81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82"/>
    </row>
    <row r="40" spans="1:26" ht="12">
      <c r="A40" s="62" t="s">
        <v>297</v>
      </c>
      <c r="B40" s="62">
        <v>0</v>
      </c>
      <c r="C40" s="63" t="s">
        <v>42</v>
      </c>
      <c r="D40" s="64"/>
      <c r="E40" s="65"/>
      <c r="F40" s="65"/>
      <c r="G40" s="66"/>
      <c r="H40" s="81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82"/>
    </row>
    <row r="41" spans="1:26" ht="24">
      <c r="A41" s="57" t="s">
        <v>28</v>
      </c>
      <c r="B41" s="57">
        <v>87873</v>
      </c>
      <c r="C41" s="69" t="s">
        <v>44</v>
      </c>
      <c r="D41" s="68" t="s">
        <v>4</v>
      </c>
      <c r="E41" s="70">
        <v>28.8</v>
      </c>
      <c r="F41" s="58">
        <v>3.6</v>
      </c>
      <c r="G41" s="54">
        <f>ROUND(F41*E41,2)</f>
        <v>103.68</v>
      </c>
      <c r="H41" s="81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82"/>
    </row>
    <row r="42" spans="1:26" ht="25.5" customHeight="1">
      <c r="A42" s="57" t="s">
        <v>29</v>
      </c>
      <c r="B42" s="57">
        <v>87527</v>
      </c>
      <c r="C42" s="69" t="s">
        <v>46</v>
      </c>
      <c r="D42" s="68" t="s">
        <v>4</v>
      </c>
      <c r="E42" s="70">
        <v>40.91</v>
      </c>
      <c r="F42" s="58">
        <v>27.3</v>
      </c>
      <c r="G42" s="54">
        <f>ROUND(F42*E42,2)</f>
        <v>1116.84</v>
      </c>
      <c r="H42" s="81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82"/>
    </row>
    <row r="43" spans="1:26" ht="24">
      <c r="A43" s="57" t="s">
        <v>258</v>
      </c>
      <c r="B43" s="57">
        <v>87529</v>
      </c>
      <c r="C43" s="69" t="s">
        <v>48</v>
      </c>
      <c r="D43" s="68" t="s">
        <v>4</v>
      </c>
      <c r="E43" s="70">
        <v>110.2</v>
      </c>
      <c r="F43" s="58">
        <v>24.91</v>
      </c>
      <c r="G43" s="54">
        <f>ROUND(F43*E43,2)</f>
        <v>2745.08</v>
      </c>
      <c r="H43" s="81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82"/>
    </row>
    <row r="44" spans="1:26" ht="24">
      <c r="A44" s="57" t="s">
        <v>259</v>
      </c>
      <c r="B44" s="57">
        <v>87266</v>
      </c>
      <c r="C44" s="69" t="s">
        <v>50</v>
      </c>
      <c r="D44" s="68" t="s">
        <v>4</v>
      </c>
      <c r="E44" s="70">
        <v>328</v>
      </c>
      <c r="F44" s="58">
        <v>48.44</v>
      </c>
      <c r="G44" s="54">
        <f>ROUND(F44*E44,2)</f>
        <v>15888.32</v>
      </c>
      <c r="H44" s="81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82"/>
    </row>
    <row r="45" spans="1:26" ht="24">
      <c r="A45" s="57" t="s">
        <v>338</v>
      </c>
      <c r="B45" s="57">
        <v>87266</v>
      </c>
      <c r="C45" s="69" t="s">
        <v>52</v>
      </c>
      <c r="D45" s="68" t="s">
        <v>4</v>
      </c>
      <c r="E45" s="70">
        <v>81.1</v>
      </c>
      <c r="F45" s="58">
        <f>F44</f>
        <v>48.44</v>
      </c>
      <c r="G45" s="54">
        <f>ROUND(F45*E45,2)</f>
        <v>3928.48</v>
      </c>
      <c r="H45" s="81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82"/>
    </row>
    <row r="46" spans="1:26" ht="12.75" customHeight="1">
      <c r="A46" s="57"/>
      <c r="B46" s="57">
        <v>0</v>
      </c>
      <c r="C46" s="56"/>
      <c r="D46" s="57"/>
      <c r="E46" s="111" t="s">
        <v>30</v>
      </c>
      <c r="F46" s="112"/>
      <c r="G46" s="88">
        <f>SUM(G41:G45)</f>
        <v>23782.399999999998</v>
      </c>
      <c r="H46" s="81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82"/>
    </row>
    <row r="47" spans="1:26" ht="12">
      <c r="A47" s="57"/>
      <c r="B47" s="57">
        <v>0</v>
      </c>
      <c r="C47" s="56"/>
      <c r="D47" s="57"/>
      <c r="E47" s="54"/>
      <c r="F47" s="54"/>
      <c r="G47" s="54"/>
      <c r="H47" s="81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82"/>
    </row>
    <row r="48" spans="1:26" ht="12">
      <c r="A48" s="62" t="s">
        <v>260</v>
      </c>
      <c r="B48" s="62">
        <v>0</v>
      </c>
      <c r="C48" s="63" t="s">
        <v>54</v>
      </c>
      <c r="D48" s="64"/>
      <c r="E48" s="65"/>
      <c r="F48" s="65"/>
      <c r="G48" s="66"/>
      <c r="H48" s="81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82"/>
    </row>
    <row r="49" spans="1:26" ht="31.5" customHeight="1">
      <c r="A49" s="57" t="s">
        <v>32</v>
      </c>
      <c r="B49" s="57" t="s">
        <v>228</v>
      </c>
      <c r="C49" s="69" t="s">
        <v>57</v>
      </c>
      <c r="D49" s="68" t="s">
        <v>4</v>
      </c>
      <c r="E49" s="70">
        <v>633.2</v>
      </c>
      <c r="F49" s="58">
        <v>33</v>
      </c>
      <c r="G49" s="54">
        <f>ROUND(F49*E49,2)</f>
        <v>20895.6</v>
      </c>
      <c r="H49" s="81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82"/>
    </row>
    <row r="50" spans="1:26" ht="25.5" customHeight="1">
      <c r="A50" s="57" t="s">
        <v>35</v>
      </c>
      <c r="B50" s="57">
        <v>84212</v>
      </c>
      <c r="C50" s="69" t="s">
        <v>59</v>
      </c>
      <c r="D50" s="68" t="s">
        <v>4</v>
      </c>
      <c r="E50" s="70">
        <v>195.4</v>
      </c>
      <c r="F50" s="58">
        <v>27</v>
      </c>
      <c r="G50" s="54">
        <f>ROUND(F50*E50,2)</f>
        <v>5275.8</v>
      </c>
      <c r="H50" s="81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82"/>
    </row>
    <row r="51" spans="1:26" ht="21.75" customHeight="1">
      <c r="A51" s="57" t="s">
        <v>37</v>
      </c>
      <c r="B51" s="57">
        <v>84212</v>
      </c>
      <c r="C51" s="69" t="s">
        <v>61</v>
      </c>
      <c r="D51" s="68" t="s">
        <v>62</v>
      </c>
      <c r="E51" s="70">
        <v>627.05</v>
      </c>
      <c r="F51" s="58">
        <v>43</v>
      </c>
      <c r="G51" s="54">
        <f>ROUND(F51*E51,2)</f>
        <v>26963.15</v>
      </c>
      <c r="H51" s="81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82"/>
    </row>
    <row r="52" spans="1:26" ht="10.5" customHeight="1">
      <c r="A52" s="57" t="s">
        <v>39</v>
      </c>
      <c r="B52" s="57">
        <v>87268</v>
      </c>
      <c r="C52" s="69" t="s">
        <v>64</v>
      </c>
      <c r="D52" s="68" t="s">
        <v>4</v>
      </c>
      <c r="E52" s="70">
        <v>62.5</v>
      </c>
      <c r="F52" s="58">
        <v>49.8</v>
      </c>
      <c r="G52" s="54">
        <f>ROUND(F52*E52,2)</f>
        <v>3112.5</v>
      </c>
      <c r="H52" s="81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82"/>
    </row>
    <row r="53" spans="1:26" ht="12.75" customHeight="1">
      <c r="A53" s="57"/>
      <c r="B53" s="57">
        <v>0</v>
      </c>
      <c r="C53" s="56"/>
      <c r="D53" s="57"/>
      <c r="E53" s="111" t="s">
        <v>41</v>
      </c>
      <c r="F53" s="112"/>
      <c r="G53" s="88">
        <f>SUM(G49:G52)</f>
        <v>56247.05</v>
      </c>
      <c r="H53" s="81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82"/>
    </row>
    <row r="54" spans="1:26" ht="12">
      <c r="A54" s="57"/>
      <c r="B54" s="57">
        <v>0</v>
      </c>
      <c r="C54" s="56"/>
      <c r="D54" s="57"/>
      <c r="E54" s="54"/>
      <c r="F54" s="54"/>
      <c r="G54" s="54"/>
      <c r="H54" s="81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82"/>
    </row>
    <row r="55" spans="1:26" ht="12">
      <c r="A55" s="62" t="s">
        <v>262</v>
      </c>
      <c r="B55" s="62">
        <v>0</v>
      </c>
      <c r="C55" s="63" t="s">
        <v>66</v>
      </c>
      <c r="D55" s="64"/>
      <c r="E55" s="65"/>
      <c r="F55" s="65"/>
      <c r="G55" s="66"/>
      <c r="H55" s="81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82"/>
    </row>
    <row r="56" spans="1:26" ht="12">
      <c r="A56" s="57" t="s">
        <v>43</v>
      </c>
      <c r="B56" s="57">
        <v>88411</v>
      </c>
      <c r="C56" s="69" t="s">
        <v>68</v>
      </c>
      <c r="D56" s="68" t="s">
        <v>4</v>
      </c>
      <c r="E56" s="70">
        <v>847.2</v>
      </c>
      <c r="F56" s="58">
        <v>1.8</v>
      </c>
      <c r="G56" s="54">
        <f aca="true" t="shared" si="0" ref="G56:G63">ROUND(F56*E56,2)</f>
        <v>1524.96</v>
      </c>
      <c r="H56" s="81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82"/>
    </row>
    <row r="57" spans="1:26" ht="12">
      <c r="A57" s="57" t="s">
        <v>45</v>
      </c>
      <c r="B57" s="57">
        <v>41595</v>
      </c>
      <c r="C57" s="69" t="s">
        <v>70</v>
      </c>
      <c r="D57" s="68" t="s">
        <v>62</v>
      </c>
      <c r="E57" s="70">
        <v>360</v>
      </c>
      <c r="F57" s="58">
        <v>9.04</v>
      </c>
      <c r="G57" s="54">
        <f t="shared" si="0"/>
        <v>3254.4</v>
      </c>
      <c r="H57" s="81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82"/>
    </row>
    <row r="58" spans="1:26" ht="12" customHeight="1">
      <c r="A58" s="57" t="s">
        <v>47</v>
      </c>
      <c r="B58" s="57">
        <v>884495</v>
      </c>
      <c r="C58" s="69" t="s">
        <v>72</v>
      </c>
      <c r="D58" s="68" t="s">
        <v>4</v>
      </c>
      <c r="E58" s="70">
        <v>88.6</v>
      </c>
      <c r="F58" s="58">
        <v>15.68</v>
      </c>
      <c r="G58" s="54">
        <f t="shared" si="0"/>
        <v>1389.25</v>
      </c>
      <c r="H58" s="81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82"/>
    </row>
    <row r="59" spans="1:26" ht="24" customHeight="1">
      <c r="A59" s="57" t="s">
        <v>49</v>
      </c>
      <c r="B59" s="57">
        <v>79464</v>
      </c>
      <c r="C59" s="69" t="s">
        <v>74</v>
      </c>
      <c r="D59" s="68" t="s">
        <v>4</v>
      </c>
      <c r="E59" s="70">
        <v>1114</v>
      </c>
      <c r="F59" s="58">
        <v>2.31</v>
      </c>
      <c r="G59" s="54">
        <f t="shared" si="0"/>
        <v>2573.34</v>
      </c>
      <c r="H59" s="81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82"/>
    </row>
    <row r="60" spans="1:26" ht="11.25" customHeight="1">
      <c r="A60" s="57" t="s">
        <v>51</v>
      </c>
      <c r="B60" s="57">
        <v>72815</v>
      </c>
      <c r="C60" s="69" t="s">
        <v>76</v>
      </c>
      <c r="D60" s="68" t="s">
        <v>4</v>
      </c>
      <c r="E60" s="70">
        <v>1114</v>
      </c>
      <c r="F60" s="58">
        <v>2.3</v>
      </c>
      <c r="G60" s="54">
        <f t="shared" si="0"/>
        <v>2562.2</v>
      </c>
      <c r="H60" s="81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82"/>
    </row>
    <row r="61" spans="1:26" ht="11.25" customHeight="1">
      <c r="A61" s="57" t="s">
        <v>263</v>
      </c>
      <c r="B61" s="57">
        <v>88489</v>
      </c>
      <c r="C61" s="69" t="s">
        <v>78</v>
      </c>
      <c r="D61" s="68" t="s">
        <v>4</v>
      </c>
      <c r="E61" s="70">
        <v>847.2</v>
      </c>
      <c r="F61" s="58">
        <v>13.7</v>
      </c>
      <c r="G61" s="54">
        <f t="shared" si="0"/>
        <v>11606.64</v>
      </c>
      <c r="H61" s="81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82"/>
    </row>
    <row r="62" spans="1:26" ht="13.5" customHeight="1">
      <c r="A62" s="57" t="s">
        <v>264</v>
      </c>
      <c r="B62" s="57">
        <v>72815</v>
      </c>
      <c r="C62" s="69" t="s">
        <v>79</v>
      </c>
      <c r="D62" s="68" t="s">
        <v>4</v>
      </c>
      <c r="E62" s="70">
        <v>480</v>
      </c>
      <c r="F62" s="58">
        <v>38.45</v>
      </c>
      <c r="G62" s="54">
        <f t="shared" si="0"/>
        <v>18456</v>
      </c>
      <c r="H62" s="81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82"/>
    </row>
    <row r="63" spans="1:26" ht="12">
      <c r="A63" s="57" t="s">
        <v>265</v>
      </c>
      <c r="B63" s="57">
        <v>73415</v>
      </c>
      <c r="C63" s="69" t="s">
        <v>80</v>
      </c>
      <c r="D63" s="68" t="s">
        <v>4</v>
      </c>
      <c r="E63" s="70">
        <v>476</v>
      </c>
      <c r="F63" s="58">
        <v>12.35</v>
      </c>
      <c r="G63" s="54">
        <f t="shared" si="0"/>
        <v>5878.6</v>
      </c>
      <c r="H63" s="81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82"/>
    </row>
    <row r="64" spans="1:26" ht="12.75" customHeight="1">
      <c r="A64" s="57"/>
      <c r="B64" s="57">
        <v>0</v>
      </c>
      <c r="C64" s="56"/>
      <c r="D64" s="57"/>
      <c r="E64" s="111" t="s">
        <v>53</v>
      </c>
      <c r="F64" s="112"/>
      <c r="G64" s="88">
        <f>SUM(G56:G63)</f>
        <v>47245.39</v>
      </c>
      <c r="H64" s="81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82"/>
    </row>
    <row r="65" spans="1:26" ht="12">
      <c r="A65" s="57"/>
      <c r="B65" s="57">
        <v>0</v>
      </c>
      <c r="C65" s="56"/>
      <c r="D65" s="57"/>
      <c r="E65" s="53"/>
      <c r="F65" s="57"/>
      <c r="G65" s="53"/>
      <c r="H65" s="81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82"/>
    </row>
    <row r="66" spans="1:26" ht="12">
      <c r="A66" s="62" t="s">
        <v>261</v>
      </c>
      <c r="B66" s="62">
        <v>0</v>
      </c>
      <c r="C66" s="63" t="s">
        <v>82</v>
      </c>
      <c r="D66" s="64"/>
      <c r="E66" s="65"/>
      <c r="F66" s="65"/>
      <c r="G66" s="66"/>
      <c r="H66" s="81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82"/>
    </row>
    <row r="67" spans="1:26" s="71" customFormat="1" ht="12">
      <c r="A67" s="68" t="s">
        <v>55</v>
      </c>
      <c r="B67" s="57">
        <v>72783</v>
      </c>
      <c r="C67" s="69" t="s">
        <v>84</v>
      </c>
      <c r="D67" s="68" t="s">
        <v>7</v>
      </c>
      <c r="E67" s="70">
        <v>4</v>
      </c>
      <c r="F67" s="67">
        <v>10.8</v>
      </c>
      <c r="G67" s="54">
        <f aca="true" t="shared" si="1" ref="G67:G110">ROUND(F67*E67,2)</f>
        <v>43.2</v>
      </c>
      <c r="H67" s="81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82"/>
    </row>
    <row r="68" spans="1:26" s="71" customFormat="1" ht="12">
      <c r="A68" s="68" t="s">
        <v>56</v>
      </c>
      <c r="B68" s="57">
        <v>72784</v>
      </c>
      <c r="C68" s="69" t="s">
        <v>86</v>
      </c>
      <c r="D68" s="68" t="s">
        <v>7</v>
      </c>
      <c r="E68" s="70">
        <v>12</v>
      </c>
      <c r="F68" s="67">
        <v>13.21</v>
      </c>
      <c r="G68" s="54">
        <f t="shared" si="1"/>
        <v>158.52</v>
      </c>
      <c r="H68" s="81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82"/>
    </row>
    <row r="69" spans="1:26" s="71" customFormat="1" ht="12">
      <c r="A69" s="68" t="s">
        <v>58</v>
      </c>
      <c r="B69" s="57">
        <v>72785</v>
      </c>
      <c r="C69" s="69" t="s">
        <v>88</v>
      </c>
      <c r="D69" s="68" t="s">
        <v>7</v>
      </c>
      <c r="E69" s="70">
        <v>4</v>
      </c>
      <c r="F69" s="67">
        <v>16.09</v>
      </c>
      <c r="G69" s="54">
        <f t="shared" si="1"/>
        <v>64.36</v>
      </c>
      <c r="H69" s="81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82"/>
    </row>
    <row r="70" spans="1:26" s="71" customFormat="1" ht="28.5" customHeight="1">
      <c r="A70" s="68" t="s">
        <v>60</v>
      </c>
      <c r="B70" s="57">
        <v>72787</v>
      </c>
      <c r="C70" s="69" t="s">
        <v>90</v>
      </c>
      <c r="D70" s="68" t="s">
        <v>7</v>
      </c>
      <c r="E70" s="70">
        <v>4</v>
      </c>
      <c r="F70" s="67">
        <v>29.44</v>
      </c>
      <c r="G70" s="54">
        <f t="shared" si="1"/>
        <v>117.76</v>
      </c>
      <c r="H70" s="81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82"/>
    </row>
    <row r="71" spans="1:26" s="71" customFormat="1" ht="12">
      <c r="A71" s="68" t="s">
        <v>63</v>
      </c>
      <c r="B71" s="57">
        <v>90375</v>
      </c>
      <c r="C71" s="69" t="s">
        <v>92</v>
      </c>
      <c r="D71" s="68" t="s">
        <v>7</v>
      </c>
      <c r="E71" s="70">
        <v>2</v>
      </c>
      <c r="F71" s="67">
        <v>5.78</v>
      </c>
      <c r="G71" s="54">
        <f t="shared" si="1"/>
        <v>11.56</v>
      </c>
      <c r="H71" s="81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82"/>
    </row>
    <row r="72" spans="1:26" s="71" customFormat="1" ht="12">
      <c r="A72" s="68" t="s">
        <v>266</v>
      </c>
      <c r="B72" s="57">
        <v>90375</v>
      </c>
      <c r="C72" s="69" t="s">
        <v>94</v>
      </c>
      <c r="D72" s="68" t="s">
        <v>7</v>
      </c>
      <c r="E72" s="70">
        <v>2</v>
      </c>
      <c r="F72" s="67">
        <v>5.78</v>
      </c>
      <c r="G72" s="54">
        <f t="shared" si="1"/>
        <v>11.56</v>
      </c>
      <c r="H72" s="81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82"/>
    </row>
    <row r="73" spans="1:26" s="71" customFormat="1" ht="12">
      <c r="A73" s="68" t="s">
        <v>267</v>
      </c>
      <c r="B73" s="57">
        <v>88503</v>
      </c>
      <c r="C73" s="69" t="s">
        <v>96</v>
      </c>
      <c r="D73" s="68" t="s">
        <v>7</v>
      </c>
      <c r="E73" s="70">
        <v>1</v>
      </c>
      <c r="F73" s="67">
        <v>1500</v>
      </c>
      <c r="G73" s="54">
        <f t="shared" si="1"/>
        <v>1500</v>
      </c>
      <c r="H73" s="81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82"/>
    </row>
    <row r="74" spans="1:26" s="71" customFormat="1" ht="12">
      <c r="A74" s="68" t="s">
        <v>268</v>
      </c>
      <c r="B74" s="57">
        <v>86884</v>
      </c>
      <c r="C74" s="69" t="s">
        <v>98</v>
      </c>
      <c r="D74" s="68" t="s">
        <v>7</v>
      </c>
      <c r="E74" s="70">
        <v>10</v>
      </c>
      <c r="F74" s="67">
        <v>5.85</v>
      </c>
      <c r="G74" s="54">
        <f t="shared" si="1"/>
        <v>58.5</v>
      </c>
      <c r="H74" s="81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82"/>
    </row>
    <row r="75" spans="1:26" s="71" customFormat="1" ht="13.5" customHeight="1">
      <c r="A75" s="68" t="s">
        <v>269</v>
      </c>
      <c r="B75" s="57" t="s">
        <v>229</v>
      </c>
      <c r="C75" s="69" t="s">
        <v>99</v>
      </c>
      <c r="D75" s="68" t="s">
        <v>7</v>
      </c>
      <c r="E75" s="70">
        <v>3</v>
      </c>
      <c r="F75" s="67">
        <v>52.25</v>
      </c>
      <c r="G75" s="54">
        <f t="shared" si="1"/>
        <v>156.75</v>
      </c>
      <c r="H75" s="81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82"/>
    </row>
    <row r="76" spans="1:26" s="71" customFormat="1" ht="13.5" customHeight="1">
      <c r="A76" s="68" t="s">
        <v>270</v>
      </c>
      <c r="B76" s="57" t="s">
        <v>229</v>
      </c>
      <c r="C76" s="69" t="s">
        <v>100</v>
      </c>
      <c r="D76" s="68" t="s">
        <v>7</v>
      </c>
      <c r="E76" s="70">
        <v>2</v>
      </c>
      <c r="F76" s="67">
        <v>52.25</v>
      </c>
      <c r="G76" s="54">
        <f t="shared" si="1"/>
        <v>104.5</v>
      </c>
      <c r="H76" s="81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82"/>
    </row>
    <row r="77" spans="1:26" s="71" customFormat="1" ht="12">
      <c r="A77" s="68" t="s">
        <v>271</v>
      </c>
      <c r="B77" s="57">
        <v>89362</v>
      </c>
      <c r="C77" s="69" t="s">
        <v>101</v>
      </c>
      <c r="D77" s="68" t="s">
        <v>7</v>
      </c>
      <c r="E77" s="70">
        <v>11</v>
      </c>
      <c r="F77" s="67">
        <v>5.72</v>
      </c>
      <c r="G77" s="54">
        <f t="shared" si="1"/>
        <v>62.92</v>
      </c>
      <c r="H77" s="81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82"/>
    </row>
    <row r="78" spans="1:26" s="71" customFormat="1" ht="12">
      <c r="A78" s="68" t="s">
        <v>272</v>
      </c>
      <c r="B78" s="57">
        <v>89367</v>
      </c>
      <c r="C78" s="69" t="s">
        <v>102</v>
      </c>
      <c r="D78" s="68" t="s">
        <v>7</v>
      </c>
      <c r="E78" s="70">
        <v>6</v>
      </c>
      <c r="F78" s="67">
        <v>7.43</v>
      </c>
      <c r="G78" s="54">
        <f t="shared" si="1"/>
        <v>44.58</v>
      </c>
      <c r="H78" s="81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82"/>
    </row>
    <row r="79" spans="1:26" s="71" customFormat="1" ht="12">
      <c r="A79" s="68" t="s">
        <v>273</v>
      </c>
      <c r="B79" s="57">
        <v>89367</v>
      </c>
      <c r="C79" s="69" t="s">
        <v>103</v>
      </c>
      <c r="D79" s="68" t="s">
        <v>7</v>
      </c>
      <c r="E79" s="70">
        <v>8</v>
      </c>
      <c r="F79" s="67">
        <v>7.43</v>
      </c>
      <c r="G79" s="54">
        <f t="shared" si="1"/>
        <v>59.44</v>
      </c>
      <c r="H79" s="81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82"/>
    </row>
    <row r="80" spans="1:26" s="71" customFormat="1" ht="12">
      <c r="A80" s="68" t="s">
        <v>274</v>
      </c>
      <c r="B80" s="57">
        <v>89367</v>
      </c>
      <c r="C80" s="69" t="s">
        <v>104</v>
      </c>
      <c r="D80" s="68" t="s">
        <v>7</v>
      </c>
      <c r="E80" s="70">
        <v>2</v>
      </c>
      <c r="F80" s="67">
        <v>7.43</v>
      </c>
      <c r="G80" s="54">
        <f t="shared" si="1"/>
        <v>14.86</v>
      </c>
      <c r="H80" s="81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82"/>
    </row>
    <row r="81" spans="1:26" s="71" customFormat="1" ht="12">
      <c r="A81" s="68" t="s">
        <v>275</v>
      </c>
      <c r="B81" s="57">
        <v>89367</v>
      </c>
      <c r="C81" s="69" t="s">
        <v>105</v>
      </c>
      <c r="D81" s="68" t="s">
        <v>7</v>
      </c>
      <c r="E81" s="70">
        <v>4</v>
      </c>
      <c r="F81" s="67">
        <v>7.43</v>
      </c>
      <c r="G81" s="54">
        <f t="shared" si="1"/>
        <v>29.72</v>
      </c>
      <c r="H81" s="81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82"/>
    </row>
    <row r="82" spans="1:26" s="71" customFormat="1" ht="12">
      <c r="A82" s="68" t="s">
        <v>276</v>
      </c>
      <c r="B82" s="57">
        <v>89367</v>
      </c>
      <c r="C82" s="69" t="s">
        <v>106</v>
      </c>
      <c r="D82" s="68" t="s">
        <v>7</v>
      </c>
      <c r="E82" s="70">
        <v>16</v>
      </c>
      <c r="F82" s="67">
        <v>7.43</v>
      </c>
      <c r="G82" s="54">
        <f t="shared" si="1"/>
        <v>118.88</v>
      </c>
      <c r="H82" s="81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82"/>
    </row>
    <row r="83" spans="1:26" s="71" customFormat="1" ht="12">
      <c r="A83" s="68" t="s">
        <v>277</v>
      </c>
      <c r="B83" s="57">
        <v>89374</v>
      </c>
      <c r="C83" s="69" t="s">
        <v>107</v>
      </c>
      <c r="D83" s="68" t="s">
        <v>7</v>
      </c>
      <c r="E83" s="70">
        <v>4</v>
      </c>
      <c r="F83" s="67">
        <v>6.36</v>
      </c>
      <c r="G83" s="54">
        <f t="shared" si="1"/>
        <v>25.44</v>
      </c>
      <c r="H83" s="81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82"/>
    </row>
    <row r="84" spans="1:26" s="71" customFormat="1" ht="12">
      <c r="A84" s="68" t="s">
        <v>278</v>
      </c>
      <c r="B84" s="57">
        <v>89374</v>
      </c>
      <c r="C84" s="69" t="s">
        <v>108</v>
      </c>
      <c r="D84" s="68" t="s">
        <v>7</v>
      </c>
      <c r="E84" s="70">
        <v>2</v>
      </c>
      <c r="F84" s="67">
        <v>6.36</v>
      </c>
      <c r="G84" s="54">
        <f t="shared" si="1"/>
        <v>12.72</v>
      </c>
      <c r="H84" s="81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82"/>
    </row>
    <row r="85" spans="1:26" s="71" customFormat="1" ht="12">
      <c r="A85" s="68" t="s">
        <v>279</v>
      </c>
      <c r="B85" s="57">
        <v>89374</v>
      </c>
      <c r="C85" s="69" t="s">
        <v>109</v>
      </c>
      <c r="D85" s="68" t="s">
        <v>7</v>
      </c>
      <c r="E85" s="70">
        <v>4</v>
      </c>
      <c r="F85" s="67">
        <v>6.36</v>
      </c>
      <c r="G85" s="54">
        <f t="shared" si="1"/>
        <v>25.44</v>
      </c>
      <c r="H85" s="81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82"/>
    </row>
    <row r="86" spans="1:26" s="71" customFormat="1" ht="12">
      <c r="A86" s="68" t="s">
        <v>280</v>
      </c>
      <c r="B86" s="57">
        <v>89374</v>
      </c>
      <c r="C86" s="69" t="s">
        <v>110</v>
      </c>
      <c r="D86" s="68" t="s">
        <v>7</v>
      </c>
      <c r="E86" s="70">
        <v>8</v>
      </c>
      <c r="F86" s="67">
        <v>6.36</v>
      </c>
      <c r="G86" s="54">
        <f t="shared" si="1"/>
        <v>50.88</v>
      </c>
      <c r="H86" s="81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82"/>
    </row>
    <row r="87" spans="1:26" s="71" customFormat="1" ht="12">
      <c r="A87" s="68" t="s">
        <v>281</v>
      </c>
      <c r="B87" s="57">
        <v>73663</v>
      </c>
      <c r="C87" s="69" t="s">
        <v>111</v>
      </c>
      <c r="D87" s="68" t="s">
        <v>7</v>
      </c>
      <c r="E87" s="70">
        <v>2</v>
      </c>
      <c r="F87" s="67">
        <v>83.33</v>
      </c>
      <c r="G87" s="54">
        <f t="shared" si="1"/>
        <v>166.66</v>
      </c>
      <c r="H87" s="81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82"/>
    </row>
    <row r="88" spans="1:26" s="71" customFormat="1" ht="12">
      <c r="A88" s="68" t="s">
        <v>325</v>
      </c>
      <c r="B88" s="57">
        <v>73663</v>
      </c>
      <c r="C88" s="69" t="s">
        <v>112</v>
      </c>
      <c r="D88" s="68" t="s">
        <v>7</v>
      </c>
      <c r="E88" s="70">
        <v>2</v>
      </c>
      <c r="F88" s="67">
        <v>83.33</v>
      </c>
      <c r="G88" s="54">
        <f t="shared" si="1"/>
        <v>166.66</v>
      </c>
      <c r="H88" s="81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82"/>
    </row>
    <row r="89" spans="1:26" s="71" customFormat="1" ht="12">
      <c r="A89" s="68" t="s">
        <v>339</v>
      </c>
      <c r="B89" s="57">
        <v>73663</v>
      </c>
      <c r="C89" s="69" t="s">
        <v>113</v>
      </c>
      <c r="D89" s="68" t="s">
        <v>7</v>
      </c>
      <c r="E89" s="70">
        <v>2</v>
      </c>
      <c r="F89" s="67">
        <v>83.33</v>
      </c>
      <c r="G89" s="54">
        <f t="shared" si="1"/>
        <v>166.66</v>
      </c>
      <c r="H89" s="81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82"/>
    </row>
    <row r="90" spans="1:26" s="71" customFormat="1" ht="12">
      <c r="A90" s="68" t="s">
        <v>340</v>
      </c>
      <c r="B90" s="57">
        <v>73663</v>
      </c>
      <c r="C90" s="69" t="s">
        <v>114</v>
      </c>
      <c r="D90" s="68" t="s">
        <v>7</v>
      </c>
      <c r="E90" s="70">
        <v>2</v>
      </c>
      <c r="F90" s="67">
        <v>83.33</v>
      </c>
      <c r="G90" s="54">
        <f t="shared" si="1"/>
        <v>166.66</v>
      </c>
      <c r="H90" s="81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82"/>
    </row>
    <row r="91" spans="1:26" s="71" customFormat="1" ht="12">
      <c r="A91" s="68" t="s">
        <v>341</v>
      </c>
      <c r="B91" s="57">
        <v>73663</v>
      </c>
      <c r="C91" s="69" t="s">
        <v>115</v>
      </c>
      <c r="D91" s="68" t="s">
        <v>7</v>
      </c>
      <c r="E91" s="70">
        <v>8</v>
      </c>
      <c r="F91" s="67">
        <v>83.3</v>
      </c>
      <c r="G91" s="54">
        <f t="shared" si="1"/>
        <v>666.4</v>
      </c>
      <c r="H91" s="81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82"/>
    </row>
    <row r="92" spans="1:26" s="71" customFormat="1" ht="12">
      <c r="A92" s="68" t="s">
        <v>342</v>
      </c>
      <c r="B92" s="57">
        <v>89395</v>
      </c>
      <c r="C92" s="69" t="s">
        <v>116</v>
      </c>
      <c r="D92" s="68" t="s">
        <v>7</v>
      </c>
      <c r="E92" s="70">
        <v>5</v>
      </c>
      <c r="F92" s="67">
        <v>8.28</v>
      </c>
      <c r="G92" s="54">
        <f t="shared" si="1"/>
        <v>41.4</v>
      </c>
      <c r="H92" s="81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82"/>
    </row>
    <row r="93" spans="1:26" s="71" customFormat="1" ht="12">
      <c r="A93" s="68" t="s">
        <v>343</v>
      </c>
      <c r="B93" s="57">
        <v>89397</v>
      </c>
      <c r="C93" s="69" t="s">
        <v>117</v>
      </c>
      <c r="D93" s="68" t="s">
        <v>7</v>
      </c>
      <c r="E93" s="70">
        <v>8</v>
      </c>
      <c r="F93" s="67">
        <v>9.68</v>
      </c>
      <c r="G93" s="54">
        <f t="shared" si="1"/>
        <v>77.44</v>
      </c>
      <c r="H93" s="81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82"/>
    </row>
    <row r="94" spans="1:26" s="71" customFormat="1" ht="12">
      <c r="A94" s="68" t="s">
        <v>344</v>
      </c>
      <c r="B94" s="57">
        <v>89398</v>
      </c>
      <c r="C94" s="69" t="s">
        <v>118</v>
      </c>
      <c r="D94" s="68" t="s">
        <v>7</v>
      </c>
      <c r="E94" s="70">
        <v>4</v>
      </c>
      <c r="F94" s="67">
        <v>11.31</v>
      </c>
      <c r="G94" s="54">
        <f t="shared" si="1"/>
        <v>45.24</v>
      </c>
      <c r="H94" s="81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82"/>
    </row>
    <row r="95" spans="1:26" s="71" customFormat="1" ht="12">
      <c r="A95" s="68" t="s">
        <v>345</v>
      </c>
      <c r="B95" s="57">
        <v>89374</v>
      </c>
      <c r="C95" s="69" t="s">
        <v>119</v>
      </c>
      <c r="D95" s="68" t="s">
        <v>7</v>
      </c>
      <c r="E95" s="70">
        <v>4</v>
      </c>
      <c r="F95" s="67">
        <v>6.36</v>
      </c>
      <c r="G95" s="54">
        <f t="shared" si="1"/>
        <v>25.44</v>
      </c>
      <c r="H95" s="81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82"/>
    </row>
    <row r="96" spans="1:26" s="71" customFormat="1" ht="12">
      <c r="A96" s="68" t="s">
        <v>346</v>
      </c>
      <c r="B96" s="57">
        <v>89374</v>
      </c>
      <c r="C96" s="69" t="s">
        <v>120</v>
      </c>
      <c r="D96" s="68" t="s">
        <v>7</v>
      </c>
      <c r="E96" s="70">
        <v>2</v>
      </c>
      <c r="F96" s="67">
        <v>6.36</v>
      </c>
      <c r="G96" s="54">
        <f t="shared" si="1"/>
        <v>12.72</v>
      </c>
      <c r="H96" s="81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82"/>
    </row>
    <row r="97" spans="1:26" s="71" customFormat="1" ht="12">
      <c r="A97" s="68" t="s">
        <v>347</v>
      </c>
      <c r="B97" s="57">
        <v>86906</v>
      </c>
      <c r="C97" s="69" t="s">
        <v>121</v>
      </c>
      <c r="D97" s="68" t="s">
        <v>7</v>
      </c>
      <c r="E97" s="70">
        <v>8</v>
      </c>
      <c r="F97" s="67">
        <v>34.18</v>
      </c>
      <c r="G97" s="54">
        <f t="shared" si="1"/>
        <v>273.44</v>
      </c>
      <c r="H97" s="81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82"/>
    </row>
    <row r="98" spans="1:26" s="71" customFormat="1" ht="12">
      <c r="A98" s="68" t="s">
        <v>348</v>
      </c>
      <c r="B98" s="57">
        <v>86909</v>
      </c>
      <c r="C98" s="69" t="s">
        <v>122</v>
      </c>
      <c r="D98" s="68" t="s">
        <v>7</v>
      </c>
      <c r="E98" s="70">
        <v>1</v>
      </c>
      <c r="F98" s="67">
        <v>68.17</v>
      </c>
      <c r="G98" s="54">
        <f t="shared" si="1"/>
        <v>68.17</v>
      </c>
      <c r="H98" s="81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82"/>
    </row>
    <row r="99" spans="1:26" s="71" customFormat="1" ht="12">
      <c r="A99" s="68" t="s">
        <v>349</v>
      </c>
      <c r="B99" s="57">
        <v>89355</v>
      </c>
      <c r="C99" s="69" t="s">
        <v>123</v>
      </c>
      <c r="D99" s="68" t="s">
        <v>62</v>
      </c>
      <c r="E99" s="70">
        <v>27</v>
      </c>
      <c r="F99" s="67">
        <v>11.75</v>
      </c>
      <c r="G99" s="54">
        <f t="shared" si="1"/>
        <v>317.25</v>
      </c>
      <c r="H99" s="81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82"/>
    </row>
    <row r="100" spans="1:26" s="71" customFormat="1" ht="12">
      <c r="A100" s="68" t="s">
        <v>350</v>
      </c>
      <c r="B100" s="57">
        <v>89356</v>
      </c>
      <c r="C100" s="69" t="s">
        <v>124</v>
      </c>
      <c r="D100" s="68" t="s">
        <v>62</v>
      </c>
      <c r="E100" s="70">
        <v>38</v>
      </c>
      <c r="F100" s="67">
        <v>13.88</v>
      </c>
      <c r="G100" s="54">
        <f t="shared" si="1"/>
        <v>527.44</v>
      </c>
      <c r="H100" s="81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82"/>
    </row>
    <row r="101" spans="1:26" s="71" customFormat="1" ht="12">
      <c r="A101" s="68" t="s">
        <v>351</v>
      </c>
      <c r="B101" s="57">
        <v>89357</v>
      </c>
      <c r="C101" s="69" t="s">
        <v>125</v>
      </c>
      <c r="D101" s="68" t="s">
        <v>62</v>
      </c>
      <c r="E101" s="70">
        <v>28</v>
      </c>
      <c r="F101" s="67">
        <v>18.63</v>
      </c>
      <c r="G101" s="54">
        <f t="shared" si="1"/>
        <v>521.64</v>
      </c>
      <c r="H101" s="81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82"/>
    </row>
    <row r="102" spans="1:26" s="71" customFormat="1" ht="12">
      <c r="A102" s="68" t="s">
        <v>352</v>
      </c>
      <c r="B102" s="57">
        <v>89448</v>
      </c>
      <c r="C102" s="69" t="s">
        <v>126</v>
      </c>
      <c r="D102" s="68" t="s">
        <v>62</v>
      </c>
      <c r="E102" s="70">
        <v>14</v>
      </c>
      <c r="F102" s="67">
        <v>7.59</v>
      </c>
      <c r="G102" s="54">
        <f t="shared" si="1"/>
        <v>106.26</v>
      </c>
      <c r="H102" s="81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82"/>
    </row>
    <row r="103" spans="1:26" s="71" customFormat="1" ht="12">
      <c r="A103" s="68" t="s">
        <v>353</v>
      </c>
      <c r="B103" s="57">
        <v>89449</v>
      </c>
      <c r="C103" s="69" t="s">
        <v>127</v>
      </c>
      <c r="D103" s="68" t="s">
        <v>62</v>
      </c>
      <c r="E103" s="70">
        <v>36</v>
      </c>
      <c r="F103" s="67">
        <v>9.39</v>
      </c>
      <c r="G103" s="54">
        <f t="shared" si="1"/>
        <v>338.04</v>
      </c>
      <c r="H103" s="81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82"/>
    </row>
    <row r="104" spans="1:26" s="71" customFormat="1" ht="12">
      <c r="A104" s="68" t="s">
        <v>354</v>
      </c>
      <c r="B104" s="57">
        <v>89375</v>
      </c>
      <c r="C104" s="69" t="s">
        <v>128</v>
      </c>
      <c r="D104" s="68" t="s">
        <v>7</v>
      </c>
      <c r="E104" s="70">
        <v>6</v>
      </c>
      <c r="F104" s="67">
        <v>6.21</v>
      </c>
      <c r="G104" s="54">
        <f t="shared" si="1"/>
        <v>37.26</v>
      </c>
      <c r="H104" s="81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82"/>
    </row>
    <row r="105" spans="1:26" s="71" customFormat="1" ht="12">
      <c r="A105" s="68" t="s">
        <v>355</v>
      </c>
      <c r="B105" s="57">
        <v>89375</v>
      </c>
      <c r="C105" s="69" t="s">
        <v>129</v>
      </c>
      <c r="D105" s="68" t="s">
        <v>7</v>
      </c>
      <c r="E105" s="70">
        <v>2</v>
      </c>
      <c r="F105" s="67">
        <v>6.21</v>
      </c>
      <c r="G105" s="54">
        <f t="shared" si="1"/>
        <v>12.42</v>
      </c>
      <c r="H105" s="81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82"/>
    </row>
    <row r="106" spans="1:26" s="71" customFormat="1" ht="51" customHeight="1">
      <c r="A106" s="68" t="s">
        <v>356</v>
      </c>
      <c r="B106" s="57">
        <v>95471</v>
      </c>
      <c r="C106" s="69" t="s">
        <v>130</v>
      </c>
      <c r="D106" s="68" t="s">
        <v>7</v>
      </c>
      <c r="E106" s="70">
        <v>2</v>
      </c>
      <c r="F106" s="67">
        <v>613.03</v>
      </c>
      <c r="G106" s="54">
        <f t="shared" si="1"/>
        <v>1226.06</v>
      </c>
      <c r="H106" s="81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82"/>
    </row>
    <row r="107" spans="1:26" s="71" customFormat="1" ht="39" customHeight="1">
      <c r="A107" s="68" t="s">
        <v>357</v>
      </c>
      <c r="B107" s="57">
        <v>95470</v>
      </c>
      <c r="C107" s="69" t="s">
        <v>131</v>
      </c>
      <c r="D107" s="68" t="s">
        <v>7</v>
      </c>
      <c r="E107" s="70">
        <v>4</v>
      </c>
      <c r="F107" s="67">
        <v>165.85</v>
      </c>
      <c r="G107" s="54">
        <f t="shared" si="1"/>
        <v>663.4</v>
      </c>
      <c r="H107" s="81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82"/>
    </row>
    <row r="108" spans="1:26" s="71" customFormat="1" ht="36" customHeight="1">
      <c r="A108" s="68" t="s">
        <v>358</v>
      </c>
      <c r="B108" s="57" t="s">
        <v>291</v>
      </c>
      <c r="C108" s="69" t="s">
        <v>224</v>
      </c>
      <c r="D108" s="68" t="s">
        <v>7</v>
      </c>
      <c r="E108" s="70">
        <v>6</v>
      </c>
      <c r="F108" s="67">
        <v>171.46</v>
      </c>
      <c r="G108" s="54">
        <f t="shared" si="1"/>
        <v>1028.76</v>
      </c>
      <c r="H108" s="81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82"/>
    </row>
    <row r="109" spans="1:26" s="71" customFormat="1" ht="39" customHeight="1">
      <c r="A109" s="68" t="s">
        <v>414</v>
      </c>
      <c r="B109" s="57">
        <v>86915</v>
      </c>
      <c r="C109" s="69" t="s">
        <v>419</v>
      </c>
      <c r="D109" s="68" t="s">
        <v>318</v>
      </c>
      <c r="E109" s="70">
        <v>8</v>
      </c>
      <c r="F109" s="67">
        <v>79.99</v>
      </c>
      <c r="G109" s="54">
        <f t="shared" si="1"/>
        <v>639.92</v>
      </c>
      <c r="H109" s="81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82"/>
    </row>
    <row r="110" spans="1:26" s="71" customFormat="1" ht="30.75" customHeight="1">
      <c r="A110" s="68" t="s">
        <v>418</v>
      </c>
      <c r="B110" s="57">
        <v>100860</v>
      </c>
      <c r="C110" s="69" t="s">
        <v>415</v>
      </c>
      <c r="D110" s="68" t="s">
        <v>7</v>
      </c>
      <c r="E110" s="70">
        <v>8</v>
      </c>
      <c r="F110" s="67">
        <v>64.02</v>
      </c>
      <c r="G110" s="54">
        <f t="shared" si="1"/>
        <v>512.16</v>
      </c>
      <c r="H110" s="81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82"/>
    </row>
    <row r="111" spans="1:26" ht="12.75" customHeight="1">
      <c r="A111" s="57"/>
      <c r="B111" s="57">
        <v>0</v>
      </c>
      <c r="C111" s="56"/>
      <c r="D111" s="57"/>
      <c r="E111" s="111" t="s">
        <v>65</v>
      </c>
      <c r="F111" s="112"/>
      <c r="G111" s="88">
        <f>SUM(G67:G110)</f>
        <v>10479.089999999998</v>
      </c>
      <c r="H111" s="81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82"/>
    </row>
    <row r="112" spans="1:26" ht="12">
      <c r="A112" s="57"/>
      <c r="B112" s="57">
        <v>0</v>
      </c>
      <c r="C112" s="56"/>
      <c r="D112" s="57"/>
      <c r="E112" s="53"/>
      <c r="F112" s="57"/>
      <c r="G112" s="53"/>
      <c r="H112" s="81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82"/>
    </row>
    <row r="113" spans="1:26" ht="12">
      <c r="A113" s="62" t="s">
        <v>298</v>
      </c>
      <c r="B113" s="62">
        <v>0</v>
      </c>
      <c r="C113" s="63" t="s">
        <v>133</v>
      </c>
      <c r="D113" s="64"/>
      <c r="E113" s="65"/>
      <c r="F113" s="65"/>
      <c r="G113" s="66"/>
      <c r="H113" s="81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82"/>
    </row>
    <row r="114" spans="1:26" s="71" customFormat="1" ht="12">
      <c r="A114" s="68" t="s">
        <v>67</v>
      </c>
      <c r="B114" s="57">
        <v>90375</v>
      </c>
      <c r="C114" s="69" t="s">
        <v>135</v>
      </c>
      <c r="D114" s="68" t="s">
        <v>7</v>
      </c>
      <c r="E114" s="70">
        <v>5</v>
      </c>
      <c r="F114" s="67">
        <v>5</v>
      </c>
      <c r="G114" s="54">
        <f aca="true" t="shared" si="2" ref="G114:G135">ROUND(F114*E114,2)</f>
        <v>25</v>
      </c>
      <c r="H114" s="81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82"/>
    </row>
    <row r="115" spans="1:26" s="71" customFormat="1" ht="12">
      <c r="A115" s="68" t="s">
        <v>69</v>
      </c>
      <c r="B115" s="57">
        <v>72289</v>
      </c>
      <c r="C115" s="69" t="s">
        <v>137</v>
      </c>
      <c r="D115" s="68" t="s">
        <v>7</v>
      </c>
      <c r="E115" s="70">
        <v>4</v>
      </c>
      <c r="F115" s="67">
        <v>180</v>
      </c>
      <c r="G115" s="54">
        <f t="shared" si="2"/>
        <v>720</v>
      </c>
      <c r="H115" s="81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82"/>
    </row>
    <row r="116" spans="1:26" s="71" customFormat="1" ht="12">
      <c r="A116" s="68" t="s">
        <v>71</v>
      </c>
      <c r="B116" s="57">
        <v>89482</v>
      </c>
      <c r="C116" s="69" t="s">
        <v>139</v>
      </c>
      <c r="D116" s="68" t="s">
        <v>7</v>
      </c>
      <c r="E116" s="70">
        <v>6</v>
      </c>
      <c r="F116" s="67">
        <v>17.3</v>
      </c>
      <c r="G116" s="54">
        <f t="shared" si="2"/>
        <v>103.8</v>
      </c>
      <c r="H116" s="81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82"/>
    </row>
    <row r="117" spans="1:26" s="71" customFormat="1" ht="12">
      <c r="A117" s="68" t="s">
        <v>73</v>
      </c>
      <c r="B117" s="57">
        <v>89482</v>
      </c>
      <c r="C117" s="69" t="s">
        <v>141</v>
      </c>
      <c r="D117" s="68" t="s">
        <v>7</v>
      </c>
      <c r="E117" s="70">
        <v>4</v>
      </c>
      <c r="F117" s="67">
        <v>19.5</v>
      </c>
      <c r="G117" s="54">
        <f t="shared" si="2"/>
        <v>78</v>
      </c>
      <c r="H117" s="81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82"/>
    </row>
    <row r="118" spans="1:26" s="71" customFormat="1" ht="12">
      <c r="A118" s="68" t="s">
        <v>75</v>
      </c>
      <c r="B118" s="57">
        <v>89369</v>
      </c>
      <c r="C118" s="69" t="s">
        <v>143</v>
      </c>
      <c r="D118" s="68" t="s">
        <v>7</v>
      </c>
      <c r="E118" s="70">
        <v>14</v>
      </c>
      <c r="F118" s="67">
        <v>8</v>
      </c>
      <c r="G118" s="54">
        <f t="shared" si="2"/>
        <v>112</v>
      </c>
      <c r="H118" s="81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82"/>
    </row>
    <row r="119" spans="1:26" s="71" customFormat="1" ht="26.25" customHeight="1">
      <c r="A119" s="68" t="s">
        <v>77</v>
      </c>
      <c r="B119" s="57" t="s">
        <v>320</v>
      </c>
      <c r="C119" s="69" t="s">
        <v>145</v>
      </c>
      <c r="D119" s="68" t="s">
        <v>7</v>
      </c>
      <c r="E119" s="70">
        <v>1</v>
      </c>
      <c r="F119" s="67">
        <v>1325</v>
      </c>
      <c r="G119" s="54">
        <f t="shared" si="2"/>
        <v>1325</v>
      </c>
      <c r="H119" s="81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82"/>
    </row>
    <row r="120" spans="1:26" s="71" customFormat="1" ht="12">
      <c r="A120" s="68" t="s">
        <v>322</v>
      </c>
      <c r="B120" s="57">
        <v>89359</v>
      </c>
      <c r="C120" s="69" t="s">
        <v>146</v>
      </c>
      <c r="D120" s="68" t="s">
        <v>7</v>
      </c>
      <c r="E120" s="70">
        <v>3</v>
      </c>
      <c r="F120" s="67">
        <v>4</v>
      </c>
      <c r="G120" s="54">
        <f t="shared" si="2"/>
        <v>12</v>
      </c>
      <c r="H120" s="81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82"/>
    </row>
    <row r="121" spans="1:26" s="71" customFormat="1" ht="12">
      <c r="A121" s="68" t="s">
        <v>323</v>
      </c>
      <c r="B121" s="57">
        <v>89359</v>
      </c>
      <c r="C121" s="69" t="s">
        <v>147</v>
      </c>
      <c r="D121" s="68" t="s">
        <v>7</v>
      </c>
      <c r="E121" s="70">
        <v>6</v>
      </c>
      <c r="F121" s="67">
        <v>4</v>
      </c>
      <c r="G121" s="54">
        <f t="shared" si="2"/>
        <v>24</v>
      </c>
      <c r="H121" s="81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82"/>
    </row>
    <row r="122" spans="1:26" s="71" customFormat="1" ht="12">
      <c r="A122" s="68" t="s">
        <v>359</v>
      </c>
      <c r="B122" s="57">
        <v>89359</v>
      </c>
      <c r="C122" s="69" t="s">
        <v>148</v>
      </c>
      <c r="D122" s="68" t="s">
        <v>7</v>
      </c>
      <c r="E122" s="70">
        <v>7</v>
      </c>
      <c r="F122" s="67">
        <v>4</v>
      </c>
      <c r="G122" s="54">
        <f t="shared" si="2"/>
        <v>28</v>
      </c>
      <c r="H122" s="81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82"/>
    </row>
    <row r="123" spans="1:26" s="71" customFormat="1" ht="12">
      <c r="A123" s="68" t="s">
        <v>360</v>
      </c>
      <c r="B123" s="57">
        <v>89359</v>
      </c>
      <c r="C123" s="69" t="s">
        <v>149</v>
      </c>
      <c r="D123" s="68" t="s">
        <v>7</v>
      </c>
      <c r="E123" s="70">
        <v>10</v>
      </c>
      <c r="F123" s="67">
        <v>38</v>
      </c>
      <c r="G123" s="54">
        <f t="shared" si="2"/>
        <v>380</v>
      </c>
      <c r="H123" s="81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82"/>
    </row>
    <row r="124" spans="1:26" s="71" customFormat="1" ht="12">
      <c r="A124" s="68" t="s">
        <v>361</v>
      </c>
      <c r="B124" s="57">
        <v>89567</v>
      </c>
      <c r="C124" s="69" t="s">
        <v>150</v>
      </c>
      <c r="D124" s="68" t="s">
        <v>7</v>
      </c>
      <c r="E124" s="70">
        <v>5</v>
      </c>
      <c r="F124" s="67">
        <v>38</v>
      </c>
      <c r="G124" s="54">
        <f t="shared" si="2"/>
        <v>190</v>
      </c>
      <c r="H124" s="81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82"/>
    </row>
    <row r="125" spans="1:26" s="71" customFormat="1" ht="12">
      <c r="A125" s="68" t="s">
        <v>362</v>
      </c>
      <c r="B125" s="57">
        <v>89567</v>
      </c>
      <c r="C125" s="69" t="s">
        <v>151</v>
      </c>
      <c r="D125" s="68" t="s">
        <v>7</v>
      </c>
      <c r="E125" s="70">
        <v>6</v>
      </c>
      <c r="F125" s="67">
        <v>38</v>
      </c>
      <c r="G125" s="54">
        <f t="shared" si="2"/>
        <v>228</v>
      </c>
      <c r="H125" s="81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82"/>
    </row>
    <row r="126" spans="1:26" s="71" customFormat="1" ht="12">
      <c r="A126" s="68" t="s">
        <v>363</v>
      </c>
      <c r="B126" s="57">
        <v>89567</v>
      </c>
      <c r="C126" s="69" t="s">
        <v>152</v>
      </c>
      <c r="D126" s="68" t="s">
        <v>7</v>
      </c>
      <c r="E126" s="70">
        <v>8</v>
      </c>
      <c r="F126" s="67">
        <v>38</v>
      </c>
      <c r="G126" s="54">
        <f t="shared" si="2"/>
        <v>304</v>
      </c>
      <c r="H126" s="81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82"/>
    </row>
    <row r="127" spans="1:26" s="71" customFormat="1" ht="12">
      <c r="A127" s="68" t="s">
        <v>364</v>
      </c>
      <c r="B127" s="57">
        <v>86882</v>
      </c>
      <c r="C127" s="69" t="s">
        <v>153</v>
      </c>
      <c r="D127" s="68" t="s">
        <v>7</v>
      </c>
      <c r="E127" s="70">
        <v>9</v>
      </c>
      <c r="F127" s="67">
        <v>12</v>
      </c>
      <c r="G127" s="54">
        <f t="shared" si="2"/>
        <v>108</v>
      </c>
      <c r="H127" s="81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82"/>
    </row>
    <row r="128" spans="1:26" s="71" customFormat="1" ht="13.5" customHeight="1">
      <c r="A128" s="68" t="s">
        <v>365</v>
      </c>
      <c r="B128" s="57" t="s">
        <v>321</v>
      </c>
      <c r="C128" s="69" t="s">
        <v>154</v>
      </c>
      <c r="D128" s="68" t="s">
        <v>7</v>
      </c>
      <c r="E128" s="70">
        <v>1</v>
      </c>
      <c r="F128" s="67">
        <v>1250</v>
      </c>
      <c r="G128" s="54">
        <f t="shared" si="2"/>
        <v>1250</v>
      </c>
      <c r="H128" s="81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82"/>
    </row>
    <row r="129" spans="1:26" s="71" customFormat="1" ht="12">
      <c r="A129" s="68" t="s">
        <v>366</v>
      </c>
      <c r="B129" s="57">
        <v>89566</v>
      </c>
      <c r="C129" s="69" t="s">
        <v>155</v>
      </c>
      <c r="D129" s="68" t="s">
        <v>7</v>
      </c>
      <c r="E129" s="70">
        <v>1</v>
      </c>
      <c r="F129" s="67">
        <v>28</v>
      </c>
      <c r="G129" s="54">
        <f t="shared" si="2"/>
        <v>28</v>
      </c>
      <c r="H129" s="81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82"/>
    </row>
    <row r="130" spans="1:26" s="71" customFormat="1" ht="12">
      <c r="A130" s="68" t="s">
        <v>367</v>
      </c>
      <c r="B130" s="57">
        <v>90695</v>
      </c>
      <c r="C130" s="69" t="s">
        <v>156</v>
      </c>
      <c r="D130" s="68" t="s">
        <v>62</v>
      </c>
      <c r="E130" s="70">
        <v>3</v>
      </c>
      <c r="F130" s="67">
        <v>28</v>
      </c>
      <c r="G130" s="54">
        <f t="shared" si="2"/>
        <v>84</v>
      </c>
      <c r="H130" s="81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82"/>
    </row>
    <row r="131" spans="1:26" s="71" customFormat="1" ht="12">
      <c r="A131" s="68" t="s">
        <v>368</v>
      </c>
      <c r="B131" s="57">
        <v>90694</v>
      </c>
      <c r="C131" s="69" t="s">
        <v>157</v>
      </c>
      <c r="D131" s="68" t="s">
        <v>62</v>
      </c>
      <c r="E131" s="70">
        <v>35</v>
      </c>
      <c r="F131" s="67">
        <v>13</v>
      </c>
      <c r="G131" s="54">
        <f t="shared" si="2"/>
        <v>455</v>
      </c>
      <c r="H131" s="81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82"/>
    </row>
    <row r="132" spans="1:26" s="71" customFormat="1" ht="12">
      <c r="A132" s="68" t="s">
        <v>369</v>
      </c>
      <c r="B132" s="57">
        <v>90700</v>
      </c>
      <c r="C132" s="69" t="s">
        <v>158</v>
      </c>
      <c r="D132" s="68" t="s">
        <v>62</v>
      </c>
      <c r="E132" s="70">
        <v>20</v>
      </c>
      <c r="F132" s="67">
        <v>150</v>
      </c>
      <c r="G132" s="54">
        <f t="shared" si="2"/>
        <v>3000</v>
      </c>
      <c r="H132" s="81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82"/>
    </row>
    <row r="133" spans="1:26" s="71" customFormat="1" ht="12">
      <c r="A133" s="68" t="s">
        <v>370</v>
      </c>
      <c r="B133" s="57">
        <v>90700</v>
      </c>
      <c r="C133" s="69" t="s">
        <v>159</v>
      </c>
      <c r="D133" s="68" t="s">
        <v>62</v>
      </c>
      <c r="E133" s="70">
        <v>17</v>
      </c>
      <c r="F133" s="67">
        <v>150</v>
      </c>
      <c r="G133" s="54">
        <f t="shared" si="2"/>
        <v>2550</v>
      </c>
      <c r="H133" s="81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82"/>
    </row>
    <row r="134" spans="1:26" s="71" customFormat="1" ht="12">
      <c r="A134" s="68" t="s">
        <v>371</v>
      </c>
      <c r="B134" s="57">
        <v>86878</v>
      </c>
      <c r="C134" s="69" t="s">
        <v>160</v>
      </c>
      <c r="D134" s="68" t="s">
        <v>7</v>
      </c>
      <c r="E134" s="70">
        <v>9</v>
      </c>
      <c r="F134" s="67">
        <v>35</v>
      </c>
      <c r="G134" s="54">
        <f t="shared" si="2"/>
        <v>315</v>
      </c>
      <c r="H134" s="81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82"/>
    </row>
    <row r="135" spans="1:26" s="71" customFormat="1" ht="12">
      <c r="A135" s="68" t="s">
        <v>372</v>
      </c>
      <c r="B135" s="57" t="s">
        <v>227</v>
      </c>
      <c r="C135" s="56" t="s">
        <v>326</v>
      </c>
      <c r="D135" s="68" t="s">
        <v>7</v>
      </c>
      <c r="E135" s="70">
        <v>2</v>
      </c>
      <c r="F135" s="67">
        <v>250.3</v>
      </c>
      <c r="G135" s="54">
        <f t="shared" si="2"/>
        <v>500.6</v>
      </c>
      <c r="H135" s="81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82"/>
    </row>
    <row r="136" spans="1:26" ht="12.75" customHeight="1">
      <c r="A136" s="57"/>
      <c r="B136" s="57">
        <v>0</v>
      </c>
      <c r="C136" s="56"/>
      <c r="D136" s="57"/>
      <c r="E136" s="111" t="s">
        <v>81</v>
      </c>
      <c r="F136" s="112"/>
      <c r="G136" s="88">
        <f>SUM(G114:G135)</f>
        <v>11820.4</v>
      </c>
      <c r="H136" s="81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82"/>
    </row>
    <row r="137" spans="1:26" ht="12">
      <c r="A137" s="57"/>
      <c r="B137" s="57">
        <v>0</v>
      </c>
      <c r="C137" s="56"/>
      <c r="D137" s="57"/>
      <c r="E137" s="53"/>
      <c r="F137" s="57"/>
      <c r="G137" s="53"/>
      <c r="H137" s="81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82"/>
    </row>
    <row r="138" spans="1:26" ht="12">
      <c r="A138" s="62" t="s">
        <v>282</v>
      </c>
      <c r="B138" s="62">
        <v>0</v>
      </c>
      <c r="C138" s="63" t="s">
        <v>162</v>
      </c>
      <c r="D138" s="64"/>
      <c r="E138" s="65"/>
      <c r="F138" s="65"/>
      <c r="G138" s="66"/>
      <c r="H138" s="81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82"/>
    </row>
    <row r="139" spans="1:26" ht="12">
      <c r="A139" s="57" t="s">
        <v>83</v>
      </c>
      <c r="B139" s="57">
        <v>94228</v>
      </c>
      <c r="C139" s="69" t="s">
        <v>164</v>
      </c>
      <c r="D139" s="68" t="s">
        <v>62</v>
      </c>
      <c r="E139" s="70">
        <v>72</v>
      </c>
      <c r="F139" s="58">
        <v>53.03</v>
      </c>
      <c r="G139" s="54">
        <f aca="true" t="shared" si="3" ref="G139:G146">ROUND(F139*E139,2)</f>
        <v>3818.16</v>
      </c>
      <c r="H139" s="81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82"/>
    </row>
    <row r="140" spans="1:26" ht="12">
      <c r="A140" s="57" t="s">
        <v>85</v>
      </c>
      <c r="B140" s="57">
        <v>90710</v>
      </c>
      <c r="C140" s="69" t="s">
        <v>166</v>
      </c>
      <c r="D140" s="68" t="s">
        <v>62</v>
      </c>
      <c r="E140" s="70">
        <f>4*8</f>
        <v>32</v>
      </c>
      <c r="F140" s="58">
        <v>46.97</v>
      </c>
      <c r="G140" s="54">
        <f t="shared" si="3"/>
        <v>1503.04</v>
      </c>
      <c r="H140" s="81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82"/>
    </row>
    <row r="141" spans="1:26" ht="12">
      <c r="A141" s="57" t="s">
        <v>87</v>
      </c>
      <c r="B141" s="57">
        <v>89518</v>
      </c>
      <c r="C141" s="69" t="s">
        <v>168</v>
      </c>
      <c r="D141" s="68" t="s">
        <v>62</v>
      </c>
      <c r="E141" s="70">
        <f>3*8</f>
        <v>24</v>
      </c>
      <c r="F141" s="58">
        <v>8.75</v>
      </c>
      <c r="G141" s="54">
        <f t="shared" si="3"/>
        <v>210</v>
      </c>
      <c r="H141" s="81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82"/>
    </row>
    <row r="142" spans="1:26" ht="24" customHeight="1">
      <c r="A142" s="57" t="s">
        <v>89</v>
      </c>
      <c r="B142" s="57">
        <v>89491</v>
      </c>
      <c r="C142" s="69" t="s">
        <v>170</v>
      </c>
      <c r="D142" s="68" t="s">
        <v>7</v>
      </c>
      <c r="E142" s="70">
        <v>4</v>
      </c>
      <c r="F142" s="58">
        <v>42.5</v>
      </c>
      <c r="G142" s="54">
        <f t="shared" si="3"/>
        <v>170</v>
      </c>
      <c r="H142" s="81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82"/>
    </row>
    <row r="143" spans="1:26" ht="22.5" customHeight="1">
      <c r="A143" s="57" t="s">
        <v>91</v>
      </c>
      <c r="B143" s="57">
        <v>93205</v>
      </c>
      <c r="C143" s="69" t="s">
        <v>172</v>
      </c>
      <c r="D143" s="68" t="s">
        <v>62</v>
      </c>
      <c r="E143" s="70">
        <v>72</v>
      </c>
      <c r="F143" s="58">
        <v>65.8</v>
      </c>
      <c r="G143" s="54">
        <f t="shared" si="3"/>
        <v>4737.6</v>
      </c>
      <c r="H143" s="81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82"/>
    </row>
    <row r="144" spans="1:26" ht="12">
      <c r="A144" s="57" t="s">
        <v>93</v>
      </c>
      <c r="B144" s="72" t="s">
        <v>314</v>
      </c>
      <c r="C144" s="56" t="s">
        <v>311</v>
      </c>
      <c r="D144" s="57" t="s">
        <v>315</v>
      </c>
      <c r="E144" s="70">
        <v>72</v>
      </c>
      <c r="F144" s="58">
        <v>17.92</v>
      </c>
      <c r="G144" s="54">
        <v>1600.26</v>
      </c>
      <c r="H144" s="81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82"/>
    </row>
    <row r="145" spans="1:26" ht="24">
      <c r="A145" s="57" t="s">
        <v>95</v>
      </c>
      <c r="B145" s="72" t="s">
        <v>313</v>
      </c>
      <c r="C145" s="56" t="s">
        <v>312</v>
      </c>
      <c r="D145" s="57" t="s">
        <v>316</v>
      </c>
      <c r="E145" s="54">
        <v>30.22</v>
      </c>
      <c r="F145" s="58">
        <v>87.4</v>
      </c>
      <c r="G145" s="54">
        <v>2641.23</v>
      </c>
      <c r="H145" s="81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82"/>
    </row>
    <row r="146" spans="1:26" ht="13.5" customHeight="1">
      <c r="A146" s="57" t="s">
        <v>97</v>
      </c>
      <c r="B146" s="57" t="s">
        <v>227</v>
      </c>
      <c r="C146" s="69" t="s">
        <v>253</v>
      </c>
      <c r="D146" s="68" t="s">
        <v>7</v>
      </c>
      <c r="E146" s="70">
        <v>4</v>
      </c>
      <c r="F146" s="58">
        <v>325.6</v>
      </c>
      <c r="G146" s="54">
        <f t="shared" si="3"/>
        <v>1302.4</v>
      </c>
      <c r="H146" s="81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82"/>
    </row>
    <row r="147" spans="1:26" ht="12.75" customHeight="1">
      <c r="A147" s="57"/>
      <c r="B147" s="57">
        <v>0</v>
      </c>
      <c r="C147" s="56"/>
      <c r="D147" s="57"/>
      <c r="E147" s="111" t="s">
        <v>132</v>
      </c>
      <c r="F147" s="112"/>
      <c r="G147" s="88">
        <f>SUM(G139:G146)</f>
        <v>15982.689999999999</v>
      </c>
      <c r="H147" s="81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82"/>
    </row>
    <row r="148" spans="1:26" ht="12">
      <c r="A148" s="57"/>
      <c r="B148" s="57">
        <v>0</v>
      </c>
      <c r="C148" s="56"/>
      <c r="D148" s="57"/>
      <c r="E148" s="54"/>
      <c r="F148" s="54"/>
      <c r="G148" s="54"/>
      <c r="H148" s="81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82"/>
    </row>
    <row r="149" spans="1:26" ht="12">
      <c r="A149" s="62" t="s">
        <v>299</v>
      </c>
      <c r="B149" s="62">
        <v>0</v>
      </c>
      <c r="C149" s="63" t="s">
        <v>310</v>
      </c>
      <c r="D149" s="64"/>
      <c r="E149" s="65"/>
      <c r="F149" s="65"/>
      <c r="G149" s="66"/>
      <c r="H149" s="81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82"/>
    </row>
    <row r="150" spans="1:26" s="71" customFormat="1" ht="24.75" customHeight="1">
      <c r="A150" s="68" t="s">
        <v>134</v>
      </c>
      <c r="B150" s="57" t="s">
        <v>230</v>
      </c>
      <c r="C150" s="69" t="s">
        <v>174</v>
      </c>
      <c r="D150" s="68" t="s">
        <v>7</v>
      </c>
      <c r="E150" s="70">
        <v>5</v>
      </c>
      <c r="F150" s="58">
        <v>12</v>
      </c>
      <c r="G150" s="54">
        <f aca="true" t="shared" si="4" ref="G150:G179">ROUND(F150*E150,2)</f>
        <v>60</v>
      </c>
      <c r="H150" s="81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82"/>
    </row>
    <row r="151" spans="1:26" s="71" customFormat="1" ht="25.5" customHeight="1">
      <c r="A151" s="68" t="s">
        <v>136</v>
      </c>
      <c r="B151" s="57" t="s">
        <v>231</v>
      </c>
      <c r="C151" s="69" t="s">
        <v>175</v>
      </c>
      <c r="D151" s="68" t="s">
        <v>7</v>
      </c>
      <c r="E151" s="70">
        <v>5</v>
      </c>
      <c r="F151" s="58">
        <v>10</v>
      </c>
      <c r="G151" s="54">
        <f t="shared" si="4"/>
        <v>50</v>
      </c>
      <c r="H151" s="81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82"/>
    </row>
    <row r="152" spans="1:26" s="71" customFormat="1" ht="24" customHeight="1">
      <c r="A152" s="68" t="s">
        <v>138</v>
      </c>
      <c r="B152" s="57" t="s">
        <v>232</v>
      </c>
      <c r="C152" s="69" t="s">
        <v>176</v>
      </c>
      <c r="D152" s="68" t="s">
        <v>7</v>
      </c>
      <c r="E152" s="70">
        <v>4</v>
      </c>
      <c r="F152" s="58">
        <v>18</v>
      </c>
      <c r="G152" s="54">
        <f t="shared" si="4"/>
        <v>72</v>
      </c>
      <c r="H152" s="81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82"/>
    </row>
    <row r="153" spans="1:26" s="71" customFormat="1" ht="24" customHeight="1">
      <c r="A153" s="68" t="s">
        <v>140</v>
      </c>
      <c r="B153" s="57" t="s">
        <v>233</v>
      </c>
      <c r="C153" s="69" t="s">
        <v>177</v>
      </c>
      <c r="D153" s="68" t="s">
        <v>7</v>
      </c>
      <c r="E153" s="70">
        <v>1</v>
      </c>
      <c r="F153" s="58">
        <v>13</v>
      </c>
      <c r="G153" s="54">
        <f t="shared" si="4"/>
        <v>13</v>
      </c>
      <c r="H153" s="81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82"/>
    </row>
    <row r="154" spans="1:26" s="71" customFormat="1" ht="12">
      <c r="A154" s="68" t="s">
        <v>142</v>
      </c>
      <c r="B154" s="57">
        <v>91945</v>
      </c>
      <c r="C154" s="69" t="s">
        <v>178</v>
      </c>
      <c r="D154" s="68" t="s">
        <v>7</v>
      </c>
      <c r="E154" s="70">
        <v>16</v>
      </c>
      <c r="F154" s="58">
        <v>5</v>
      </c>
      <c r="G154" s="54">
        <f t="shared" si="4"/>
        <v>80</v>
      </c>
      <c r="H154" s="81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82"/>
    </row>
    <row r="155" spans="1:26" s="71" customFormat="1" ht="12">
      <c r="A155" s="68" t="s">
        <v>144</v>
      </c>
      <c r="B155" s="57">
        <v>91936</v>
      </c>
      <c r="C155" s="69" t="s">
        <v>179</v>
      </c>
      <c r="D155" s="68" t="s">
        <v>7</v>
      </c>
      <c r="E155" s="70">
        <v>7</v>
      </c>
      <c r="F155" s="58">
        <v>7</v>
      </c>
      <c r="G155" s="54">
        <f t="shared" si="4"/>
        <v>49</v>
      </c>
      <c r="H155" s="81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82"/>
    </row>
    <row r="156" spans="1:26" s="71" customFormat="1" ht="52.5" customHeight="1">
      <c r="A156" s="68" t="s">
        <v>373</v>
      </c>
      <c r="B156" s="57">
        <v>91926</v>
      </c>
      <c r="C156" s="69" t="s">
        <v>180</v>
      </c>
      <c r="D156" s="68" t="s">
        <v>62</v>
      </c>
      <c r="E156" s="70">
        <v>190</v>
      </c>
      <c r="F156" s="58">
        <v>2</v>
      </c>
      <c r="G156" s="54">
        <f t="shared" si="4"/>
        <v>380</v>
      </c>
      <c r="H156" s="81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82"/>
    </row>
    <row r="157" spans="1:26" s="71" customFormat="1" ht="53.25" customHeight="1">
      <c r="A157" s="68" t="s">
        <v>374</v>
      </c>
      <c r="B157" s="57">
        <v>91928</v>
      </c>
      <c r="C157" s="69" t="s">
        <v>181</v>
      </c>
      <c r="D157" s="68" t="s">
        <v>62</v>
      </c>
      <c r="E157" s="70">
        <v>820</v>
      </c>
      <c r="F157" s="58">
        <v>4</v>
      </c>
      <c r="G157" s="54">
        <f t="shared" si="4"/>
        <v>3280</v>
      </c>
      <c r="H157" s="81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82"/>
    </row>
    <row r="158" spans="1:26" s="71" customFormat="1" ht="54" customHeight="1">
      <c r="A158" s="68" t="s">
        <v>375</v>
      </c>
      <c r="B158" s="57">
        <v>91934</v>
      </c>
      <c r="C158" s="69" t="s">
        <v>182</v>
      </c>
      <c r="D158" s="68" t="s">
        <v>62</v>
      </c>
      <c r="E158" s="70">
        <v>14</v>
      </c>
      <c r="F158" s="58">
        <v>15</v>
      </c>
      <c r="G158" s="54">
        <f t="shared" si="4"/>
        <v>210</v>
      </c>
      <c r="H158" s="81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82"/>
    </row>
    <row r="159" spans="1:26" s="71" customFormat="1" ht="52.5" customHeight="1">
      <c r="A159" s="68" t="s">
        <v>376</v>
      </c>
      <c r="B159" s="57">
        <v>92985</v>
      </c>
      <c r="C159" s="69" t="s">
        <v>196</v>
      </c>
      <c r="D159" s="68" t="s">
        <v>62</v>
      </c>
      <c r="E159" s="70">
        <v>41</v>
      </c>
      <c r="F159" s="58">
        <v>15</v>
      </c>
      <c r="G159" s="54">
        <f t="shared" si="4"/>
        <v>615</v>
      </c>
      <c r="H159" s="81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82"/>
    </row>
    <row r="160" spans="1:26" s="71" customFormat="1" ht="12">
      <c r="A160" s="68" t="s">
        <v>377</v>
      </c>
      <c r="B160" s="57">
        <v>72339</v>
      </c>
      <c r="C160" s="69" t="s">
        <v>183</v>
      </c>
      <c r="D160" s="68" t="s">
        <v>7</v>
      </c>
      <c r="E160" s="70">
        <v>2</v>
      </c>
      <c r="F160" s="58">
        <v>27</v>
      </c>
      <c r="G160" s="54">
        <f t="shared" si="4"/>
        <v>54</v>
      </c>
      <c r="H160" s="81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82"/>
    </row>
    <row r="161" spans="1:26" s="71" customFormat="1" ht="12">
      <c r="A161" s="68" t="s">
        <v>378</v>
      </c>
      <c r="B161" s="57">
        <v>72339</v>
      </c>
      <c r="C161" s="69" t="s">
        <v>184</v>
      </c>
      <c r="D161" s="68" t="s">
        <v>7</v>
      </c>
      <c r="E161" s="70">
        <v>1</v>
      </c>
      <c r="F161" s="58">
        <v>27</v>
      </c>
      <c r="G161" s="54">
        <f t="shared" si="4"/>
        <v>27</v>
      </c>
      <c r="H161" s="81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82"/>
    </row>
    <row r="162" spans="1:26" s="71" customFormat="1" ht="12">
      <c r="A162" s="68" t="s">
        <v>379</v>
      </c>
      <c r="B162" s="57">
        <v>72339</v>
      </c>
      <c r="C162" s="69" t="s">
        <v>185</v>
      </c>
      <c r="D162" s="68" t="s">
        <v>7</v>
      </c>
      <c r="E162" s="70">
        <v>7</v>
      </c>
      <c r="F162" s="58">
        <v>25</v>
      </c>
      <c r="G162" s="54">
        <f t="shared" si="4"/>
        <v>175</v>
      </c>
      <c r="H162" s="81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82"/>
    </row>
    <row r="163" spans="1:26" s="71" customFormat="1" ht="12" customHeight="1">
      <c r="A163" s="68" t="s">
        <v>380</v>
      </c>
      <c r="B163" s="57" t="s">
        <v>234</v>
      </c>
      <c r="C163" s="69" t="s">
        <v>186</v>
      </c>
      <c r="D163" s="68" t="s">
        <v>7</v>
      </c>
      <c r="E163" s="70">
        <v>5</v>
      </c>
      <c r="F163" s="58">
        <v>12.78</v>
      </c>
      <c r="G163" s="54">
        <f t="shared" si="4"/>
        <v>63.9</v>
      </c>
      <c r="H163" s="81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82"/>
    </row>
    <row r="164" spans="1:26" s="71" customFormat="1" ht="12" customHeight="1">
      <c r="A164" s="68" t="s">
        <v>381</v>
      </c>
      <c r="B164" s="57" t="s">
        <v>234</v>
      </c>
      <c r="C164" s="69" t="s">
        <v>197</v>
      </c>
      <c r="D164" s="68" t="s">
        <v>7</v>
      </c>
      <c r="E164" s="70">
        <v>5</v>
      </c>
      <c r="F164" s="58">
        <f>F163</f>
        <v>12.78</v>
      </c>
      <c r="G164" s="54">
        <f t="shared" si="4"/>
        <v>63.9</v>
      </c>
      <c r="H164" s="81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82"/>
    </row>
    <row r="165" spans="1:26" s="71" customFormat="1" ht="12" customHeight="1">
      <c r="A165" s="68" t="s">
        <v>382</v>
      </c>
      <c r="B165" s="57" t="s">
        <v>234</v>
      </c>
      <c r="C165" s="69" t="s">
        <v>198</v>
      </c>
      <c r="D165" s="68" t="s">
        <v>7</v>
      </c>
      <c r="E165" s="70">
        <v>8</v>
      </c>
      <c r="F165" s="58">
        <f>F164</f>
        <v>12.78</v>
      </c>
      <c r="G165" s="54">
        <f t="shared" si="4"/>
        <v>102.24</v>
      </c>
      <c r="H165" s="81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82"/>
    </row>
    <row r="166" spans="1:26" s="71" customFormat="1" ht="12" customHeight="1">
      <c r="A166" s="68" t="s">
        <v>383</v>
      </c>
      <c r="B166" s="57" t="s">
        <v>292</v>
      </c>
      <c r="C166" s="69" t="s">
        <v>199</v>
      </c>
      <c r="D166" s="68" t="s">
        <v>7</v>
      </c>
      <c r="E166" s="70">
        <v>2</v>
      </c>
      <c r="F166" s="58">
        <v>321</v>
      </c>
      <c r="G166" s="54">
        <f t="shared" si="4"/>
        <v>642</v>
      </c>
      <c r="H166" s="81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82"/>
    </row>
    <row r="167" spans="1:26" s="71" customFormat="1" ht="12" customHeight="1">
      <c r="A167" s="68" t="s">
        <v>384</v>
      </c>
      <c r="B167" s="57" t="s">
        <v>293</v>
      </c>
      <c r="C167" s="69" t="s">
        <v>200</v>
      </c>
      <c r="D167" s="68" t="s">
        <v>7</v>
      </c>
      <c r="E167" s="70">
        <v>1</v>
      </c>
      <c r="F167" s="58">
        <v>503.19</v>
      </c>
      <c r="G167" s="54">
        <f t="shared" si="4"/>
        <v>503.19</v>
      </c>
      <c r="H167" s="81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82"/>
    </row>
    <row r="168" spans="1:26" s="71" customFormat="1" ht="12">
      <c r="A168" s="68" t="s">
        <v>385</v>
      </c>
      <c r="B168" s="57" t="s">
        <v>234</v>
      </c>
      <c r="C168" s="69" t="s">
        <v>201</v>
      </c>
      <c r="D168" s="68" t="s">
        <v>7</v>
      </c>
      <c r="E168" s="70">
        <v>1</v>
      </c>
      <c r="F168" s="58">
        <v>225.64</v>
      </c>
      <c r="G168" s="54">
        <f t="shared" si="4"/>
        <v>225.64</v>
      </c>
      <c r="H168" s="81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82"/>
    </row>
    <row r="169" spans="1:26" s="71" customFormat="1" ht="53.25" customHeight="1">
      <c r="A169" s="68" t="s">
        <v>386</v>
      </c>
      <c r="B169" s="57" t="s">
        <v>235</v>
      </c>
      <c r="C169" s="69" t="s">
        <v>202</v>
      </c>
      <c r="D169" s="68" t="s">
        <v>7</v>
      </c>
      <c r="E169" s="70">
        <v>1</v>
      </c>
      <c r="F169" s="58">
        <v>353.51</v>
      </c>
      <c r="G169" s="54">
        <f t="shared" si="4"/>
        <v>353.51</v>
      </c>
      <c r="H169" s="81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82"/>
    </row>
    <row r="170" spans="1:26" s="71" customFormat="1" ht="51.75" customHeight="1">
      <c r="A170" s="68" t="s">
        <v>387</v>
      </c>
      <c r="B170" s="57" t="s">
        <v>294</v>
      </c>
      <c r="C170" s="69" t="s">
        <v>203</v>
      </c>
      <c r="D170" s="68" t="s">
        <v>7</v>
      </c>
      <c r="E170" s="70">
        <v>1</v>
      </c>
      <c r="F170" s="58">
        <v>406</v>
      </c>
      <c r="G170" s="54">
        <f t="shared" si="4"/>
        <v>406</v>
      </c>
      <c r="H170" s="81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82"/>
    </row>
    <row r="171" spans="1:26" s="71" customFormat="1" ht="12">
      <c r="A171" s="68" t="s">
        <v>388</v>
      </c>
      <c r="B171" s="57">
        <v>91856</v>
      </c>
      <c r="C171" s="69" t="s">
        <v>187</v>
      </c>
      <c r="D171" s="68" t="s">
        <v>62</v>
      </c>
      <c r="E171" s="70">
        <v>22</v>
      </c>
      <c r="F171" s="58">
        <v>7</v>
      </c>
      <c r="G171" s="54">
        <f t="shared" si="4"/>
        <v>154</v>
      </c>
      <c r="H171" s="81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82"/>
    </row>
    <row r="172" spans="1:26" s="71" customFormat="1" ht="12">
      <c r="A172" s="68" t="s">
        <v>389</v>
      </c>
      <c r="B172" s="57">
        <v>91854</v>
      </c>
      <c r="C172" s="69" t="s">
        <v>188</v>
      </c>
      <c r="D172" s="68" t="s">
        <v>62</v>
      </c>
      <c r="E172" s="70">
        <v>32</v>
      </c>
      <c r="F172" s="58">
        <v>5</v>
      </c>
      <c r="G172" s="54">
        <f t="shared" si="4"/>
        <v>160</v>
      </c>
      <c r="H172" s="81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82"/>
    </row>
    <row r="173" spans="1:26" s="71" customFormat="1" ht="12">
      <c r="A173" s="68" t="s">
        <v>390</v>
      </c>
      <c r="B173" s="57">
        <v>91862</v>
      </c>
      <c r="C173" s="69" t="s">
        <v>189</v>
      </c>
      <c r="D173" s="68" t="s">
        <v>62</v>
      </c>
      <c r="E173" s="70">
        <v>22</v>
      </c>
      <c r="F173" s="58">
        <v>4</v>
      </c>
      <c r="G173" s="54">
        <f t="shared" si="4"/>
        <v>88</v>
      </c>
      <c r="H173" s="81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82"/>
    </row>
    <row r="174" spans="1:26" s="71" customFormat="1" ht="12">
      <c r="A174" s="68" t="s">
        <v>391</v>
      </c>
      <c r="B174" s="57">
        <v>91863</v>
      </c>
      <c r="C174" s="69" t="s">
        <v>190</v>
      </c>
      <c r="D174" s="68" t="s">
        <v>62</v>
      </c>
      <c r="E174" s="70">
        <v>86</v>
      </c>
      <c r="F174" s="58">
        <v>4.5</v>
      </c>
      <c r="G174" s="54">
        <f t="shared" si="4"/>
        <v>387</v>
      </c>
      <c r="H174" s="81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82"/>
    </row>
    <row r="175" spans="1:26" s="71" customFormat="1" ht="12">
      <c r="A175" s="68" t="s">
        <v>392</v>
      </c>
      <c r="B175" s="57">
        <v>91864</v>
      </c>
      <c r="C175" s="69" t="s">
        <v>191</v>
      </c>
      <c r="D175" s="68" t="s">
        <v>62</v>
      </c>
      <c r="E175" s="70">
        <v>17</v>
      </c>
      <c r="F175" s="58">
        <v>5</v>
      </c>
      <c r="G175" s="54">
        <f t="shared" si="4"/>
        <v>85</v>
      </c>
      <c r="H175" s="81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82"/>
    </row>
    <row r="176" spans="1:26" s="71" customFormat="1" ht="12">
      <c r="A176" s="68" t="s">
        <v>393</v>
      </c>
      <c r="B176" s="57">
        <v>93008</v>
      </c>
      <c r="C176" s="69" t="s">
        <v>192</v>
      </c>
      <c r="D176" s="68" t="s">
        <v>62</v>
      </c>
      <c r="E176" s="70">
        <v>34</v>
      </c>
      <c r="F176" s="58">
        <v>10</v>
      </c>
      <c r="G176" s="54">
        <f t="shared" si="4"/>
        <v>340</v>
      </c>
      <c r="H176" s="81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82"/>
    </row>
    <row r="177" spans="1:26" s="71" customFormat="1" ht="24">
      <c r="A177" s="68" t="s">
        <v>394</v>
      </c>
      <c r="B177" s="57" t="s">
        <v>236</v>
      </c>
      <c r="C177" s="69" t="s">
        <v>193</v>
      </c>
      <c r="D177" s="68" t="s">
        <v>7</v>
      </c>
      <c r="E177" s="70">
        <v>6</v>
      </c>
      <c r="F177" s="58">
        <v>70</v>
      </c>
      <c r="G177" s="54">
        <f t="shared" si="4"/>
        <v>420</v>
      </c>
      <c r="H177" s="81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82"/>
    </row>
    <row r="178" spans="1:26" s="71" customFormat="1" ht="24">
      <c r="A178" s="68" t="s">
        <v>395</v>
      </c>
      <c r="B178" s="57" t="s">
        <v>237</v>
      </c>
      <c r="C178" s="69" t="s">
        <v>194</v>
      </c>
      <c r="D178" s="68" t="s">
        <v>7</v>
      </c>
      <c r="E178" s="70">
        <v>1</v>
      </c>
      <c r="F178" s="58">
        <v>60</v>
      </c>
      <c r="G178" s="54">
        <f t="shared" si="4"/>
        <v>60</v>
      </c>
      <c r="H178" s="81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82"/>
    </row>
    <row r="179" spans="1:26" s="71" customFormat="1" ht="36" customHeight="1">
      <c r="A179" s="68" t="s">
        <v>396</v>
      </c>
      <c r="B179" s="57"/>
      <c r="C179" s="69" t="s">
        <v>195</v>
      </c>
      <c r="D179" s="68" t="s">
        <v>7</v>
      </c>
      <c r="E179" s="70">
        <v>15</v>
      </c>
      <c r="F179" s="58">
        <v>235.9</v>
      </c>
      <c r="G179" s="54">
        <f t="shared" si="4"/>
        <v>3538.5</v>
      </c>
      <c r="H179" s="81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82"/>
    </row>
    <row r="180" spans="1:26" ht="12.75" customHeight="1">
      <c r="A180" s="57"/>
      <c r="B180" s="57">
        <v>0</v>
      </c>
      <c r="C180" s="56"/>
      <c r="D180" s="57"/>
      <c r="E180" s="111" t="s">
        <v>161</v>
      </c>
      <c r="F180" s="112"/>
      <c r="G180" s="88">
        <f>SUM(G150:G179)</f>
        <v>12657.88</v>
      </c>
      <c r="H180" s="81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82"/>
    </row>
    <row r="181" spans="1:26" ht="12">
      <c r="A181" s="57"/>
      <c r="B181" s="57">
        <v>0</v>
      </c>
      <c r="C181" s="56"/>
      <c r="D181" s="57"/>
      <c r="E181" s="53"/>
      <c r="F181" s="57"/>
      <c r="G181" s="53"/>
      <c r="H181" s="81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82"/>
    </row>
    <row r="182" spans="1:26" ht="12">
      <c r="A182" s="62" t="s">
        <v>283</v>
      </c>
      <c r="B182" s="62">
        <v>0</v>
      </c>
      <c r="C182" s="63" t="s">
        <v>204</v>
      </c>
      <c r="D182" s="64"/>
      <c r="E182" s="65"/>
      <c r="F182" s="65"/>
      <c r="G182" s="66"/>
      <c r="H182" s="81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82"/>
    </row>
    <row r="183" spans="1:26" ht="12">
      <c r="A183" s="57" t="s">
        <v>163</v>
      </c>
      <c r="B183" s="57">
        <v>97886</v>
      </c>
      <c r="C183" s="69" t="s">
        <v>205</v>
      </c>
      <c r="D183" s="68" t="s">
        <v>7</v>
      </c>
      <c r="E183" s="70">
        <v>5</v>
      </c>
      <c r="F183" s="58">
        <v>245.3</v>
      </c>
      <c r="G183" s="54">
        <f aca="true" t="shared" si="5" ref="G183:G188">ROUND(F183*E183,2)</f>
        <v>1226.5</v>
      </c>
      <c r="H183" s="81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82"/>
    </row>
    <row r="184" spans="1:26" ht="12">
      <c r="A184" s="57" t="s">
        <v>165</v>
      </c>
      <c r="B184" s="57">
        <v>93059</v>
      </c>
      <c r="C184" s="69" t="s">
        <v>206</v>
      </c>
      <c r="D184" s="68" t="s">
        <v>7</v>
      </c>
      <c r="E184" s="70">
        <v>12</v>
      </c>
      <c r="F184" s="58">
        <v>17.83</v>
      </c>
      <c r="G184" s="54">
        <f t="shared" si="5"/>
        <v>213.96</v>
      </c>
      <c r="H184" s="81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82"/>
    </row>
    <row r="185" spans="1:26" ht="12">
      <c r="A185" s="57" t="s">
        <v>167</v>
      </c>
      <c r="B185" s="57">
        <v>96973</v>
      </c>
      <c r="C185" s="69" t="s">
        <v>207</v>
      </c>
      <c r="D185" s="68" t="s">
        <v>62</v>
      </c>
      <c r="E185" s="70">
        <v>24</v>
      </c>
      <c r="F185" s="58">
        <v>38.03</v>
      </c>
      <c r="G185" s="54">
        <f t="shared" si="5"/>
        <v>912.72</v>
      </c>
      <c r="H185" s="81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82"/>
    </row>
    <row r="186" spans="1:26" ht="12">
      <c r="A186" s="57" t="s">
        <v>169</v>
      </c>
      <c r="B186" s="57">
        <v>96985</v>
      </c>
      <c r="C186" s="69" t="s">
        <v>208</v>
      </c>
      <c r="D186" s="68" t="s">
        <v>7</v>
      </c>
      <c r="E186" s="70">
        <v>5</v>
      </c>
      <c r="F186" s="58">
        <v>46.93</v>
      </c>
      <c r="G186" s="54">
        <f t="shared" si="5"/>
        <v>234.65</v>
      </c>
      <c r="H186" s="81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82"/>
    </row>
    <row r="187" spans="1:26" ht="12">
      <c r="A187" s="57" t="s">
        <v>171</v>
      </c>
      <c r="B187" s="57">
        <v>91869</v>
      </c>
      <c r="C187" s="69" t="s">
        <v>324</v>
      </c>
      <c r="D187" s="68" t="s">
        <v>7</v>
      </c>
      <c r="E187" s="70">
        <v>18</v>
      </c>
      <c r="F187" s="58">
        <v>11.32</v>
      </c>
      <c r="G187" s="54">
        <f t="shared" si="5"/>
        <v>203.76</v>
      </c>
      <c r="H187" s="81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82"/>
    </row>
    <row r="188" spans="1:26" ht="12">
      <c r="A188" s="57" t="s">
        <v>284</v>
      </c>
      <c r="B188" s="57">
        <v>72263</v>
      </c>
      <c r="C188" s="69" t="s">
        <v>209</v>
      </c>
      <c r="D188" s="68" t="s">
        <v>7</v>
      </c>
      <c r="E188" s="70">
        <v>5</v>
      </c>
      <c r="F188" s="58">
        <v>19.56</v>
      </c>
      <c r="G188" s="54">
        <f t="shared" si="5"/>
        <v>97.8</v>
      </c>
      <c r="H188" s="81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82"/>
    </row>
    <row r="189" spans="1:26" ht="12.75" customHeight="1">
      <c r="A189" s="57"/>
      <c r="B189" s="57">
        <v>0</v>
      </c>
      <c r="C189" s="69"/>
      <c r="D189" s="68"/>
      <c r="E189" s="111" t="s">
        <v>173</v>
      </c>
      <c r="F189" s="112"/>
      <c r="G189" s="88">
        <f>SUM(G183:G188)</f>
        <v>2889.3900000000003</v>
      </c>
      <c r="H189" s="81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82"/>
    </row>
    <row r="190" spans="1:26" ht="12">
      <c r="A190" s="57"/>
      <c r="B190" s="57">
        <v>0</v>
      </c>
      <c r="C190" s="56"/>
      <c r="D190" s="57"/>
      <c r="E190" s="53"/>
      <c r="F190" s="57"/>
      <c r="G190" s="53"/>
      <c r="H190" s="81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82"/>
    </row>
    <row r="191" spans="1:26" ht="12">
      <c r="A191" s="62" t="s">
        <v>397</v>
      </c>
      <c r="B191" s="62">
        <v>0</v>
      </c>
      <c r="C191" s="63" t="s">
        <v>210</v>
      </c>
      <c r="D191" s="64"/>
      <c r="E191" s="65"/>
      <c r="F191" s="65"/>
      <c r="G191" s="66"/>
      <c r="H191" s="81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82"/>
    </row>
    <row r="192" spans="1:26" ht="40.5" customHeight="1">
      <c r="A192" s="57" t="s">
        <v>398</v>
      </c>
      <c r="B192" s="57" t="s">
        <v>238</v>
      </c>
      <c r="C192" s="69" t="s">
        <v>211</v>
      </c>
      <c r="D192" s="68" t="s">
        <v>4</v>
      </c>
      <c r="E192" s="70">
        <v>147</v>
      </c>
      <c r="F192" s="67">
        <v>185.04</v>
      </c>
      <c r="G192" s="54">
        <f aca="true" t="shared" si="6" ref="G192:G205">ROUND(F192*E192,2)</f>
        <v>27200.88</v>
      </c>
      <c r="H192" s="81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82"/>
    </row>
    <row r="193" spans="1:26" ht="41.25" customHeight="1">
      <c r="A193" s="57" t="s">
        <v>399</v>
      </c>
      <c r="B193" s="57" t="s">
        <v>239</v>
      </c>
      <c r="C193" s="69" t="s">
        <v>212</v>
      </c>
      <c r="D193" s="68" t="s">
        <v>7</v>
      </c>
      <c r="E193" s="70">
        <v>4</v>
      </c>
      <c r="F193" s="67">
        <v>542</v>
      </c>
      <c r="G193" s="54">
        <f t="shared" si="6"/>
        <v>2168</v>
      </c>
      <c r="H193" s="81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82"/>
    </row>
    <row r="194" spans="1:26" ht="38.25" customHeight="1">
      <c r="A194" s="57" t="s">
        <v>400</v>
      </c>
      <c r="B194" s="57">
        <v>86889</v>
      </c>
      <c r="C194" s="69" t="s">
        <v>213</v>
      </c>
      <c r="D194" s="68" t="s">
        <v>62</v>
      </c>
      <c r="E194" s="70">
        <v>2.4</v>
      </c>
      <c r="F194" s="67">
        <v>577.22</v>
      </c>
      <c r="G194" s="54">
        <f t="shared" si="6"/>
        <v>1385.33</v>
      </c>
      <c r="H194" s="81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82"/>
    </row>
    <row r="195" spans="1:26" ht="37.5" customHeight="1">
      <c r="A195" s="57" t="s">
        <v>401</v>
      </c>
      <c r="B195" s="57">
        <v>86901</v>
      </c>
      <c r="C195" s="69" t="s">
        <v>317</v>
      </c>
      <c r="D195" s="68" t="s">
        <v>318</v>
      </c>
      <c r="E195" s="70">
        <v>6</v>
      </c>
      <c r="F195" s="67">
        <v>102.12</v>
      </c>
      <c r="G195" s="54">
        <f>ROUND(F195*E195,2)</f>
        <v>612.72</v>
      </c>
      <c r="H195" s="81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82"/>
    </row>
    <row r="196" spans="1:26" ht="27.75" customHeight="1">
      <c r="A196" s="57" t="s">
        <v>402</v>
      </c>
      <c r="B196" s="57">
        <v>0</v>
      </c>
      <c r="C196" s="69" t="s">
        <v>214</v>
      </c>
      <c r="D196" s="68" t="s">
        <v>62</v>
      </c>
      <c r="E196" s="70">
        <v>19.8</v>
      </c>
      <c r="F196" s="67">
        <v>165</v>
      </c>
      <c r="G196" s="54">
        <f t="shared" si="6"/>
        <v>3267</v>
      </c>
      <c r="H196" s="81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82"/>
    </row>
    <row r="197" spans="1:26" ht="37.5" customHeight="1">
      <c r="A197" s="57" t="s">
        <v>403</v>
      </c>
      <c r="B197" s="57">
        <v>100864</v>
      </c>
      <c r="C197" s="69" t="s">
        <v>215</v>
      </c>
      <c r="D197" s="68" t="s">
        <v>7</v>
      </c>
      <c r="E197" s="70">
        <v>2</v>
      </c>
      <c r="F197" s="67">
        <v>380.97</v>
      </c>
      <c r="G197" s="54">
        <f t="shared" si="6"/>
        <v>761.94</v>
      </c>
      <c r="H197" s="81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82"/>
    </row>
    <row r="198" spans="1:26" s="71" customFormat="1" ht="39" customHeight="1">
      <c r="A198" s="57" t="s">
        <v>404</v>
      </c>
      <c r="B198" s="57">
        <v>100868</v>
      </c>
      <c r="C198" s="69" t="s">
        <v>216</v>
      </c>
      <c r="D198" s="68" t="s">
        <v>7</v>
      </c>
      <c r="E198" s="70">
        <v>8</v>
      </c>
      <c r="F198" s="67">
        <v>201.94</v>
      </c>
      <c r="G198" s="54">
        <f t="shared" si="6"/>
        <v>1615.52</v>
      </c>
      <c r="H198" s="81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82"/>
    </row>
    <row r="199" spans="1:26" s="71" customFormat="1" ht="12">
      <c r="A199" s="57" t="s">
        <v>405</v>
      </c>
      <c r="B199" s="57">
        <v>72117</v>
      </c>
      <c r="C199" s="69" t="s">
        <v>217</v>
      </c>
      <c r="D199" s="68" t="s">
        <v>4</v>
      </c>
      <c r="E199" s="70">
        <v>4.5</v>
      </c>
      <c r="F199" s="67">
        <v>130.98</v>
      </c>
      <c r="G199" s="54">
        <f t="shared" si="6"/>
        <v>589.41</v>
      </c>
      <c r="H199" s="81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82"/>
    </row>
    <row r="200" spans="1:26" s="71" customFormat="1" ht="12">
      <c r="A200" s="57" t="s">
        <v>406</v>
      </c>
      <c r="B200" s="57">
        <v>0</v>
      </c>
      <c r="C200" s="69" t="s">
        <v>218</v>
      </c>
      <c r="D200" s="68" t="s">
        <v>219</v>
      </c>
      <c r="E200" s="70">
        <v>1</v>
      </c>
      <c r="F200" s="67">
        <v>2150</v>
      </c>
      <c r="G200" s="54">
        <f t="shared" si="6"/>
        <v>2150</v>
      </c>
      <c r="H200" s="81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82"/>
    </row>
    <row r="201" spans="1:26" s="71" customFormat="1" ht="12">
      <c r="A201" s="57" t="s">
        <v>407</v>
      </c>
      <c r="B201" s="57">
        <v>0</v>
      </c>
      <c r="C201" s="69" t="s">
        <v>220</v>
      </c>
      <c r="D201" s="68" t="s">
        <v>219</v>
      </c>
      <c r="E201" s="70">
        <v>1</v>
      </c>
      <c r="F201" s="67">
        <v>2120</v>
      </c>
      <c r="G201" s="54">
        <f t="shared" si="6"/>
        <v>2120</v>
      </c>
      <c r="H201" s="81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82"/>
    </row>
    <row r="202" spans="1:26" s="71" customFormat="1" ht="12">
      <c r="A202" s="57" t="s">
        <v>408</v>
      </c>
      <c r="B202" s="57">
        <v>0</v>
      </c>
      <c r="C202" s="69" t="s">
        <v>221</v>
      </c>
      <c r="D202" s="68" t="s">
        <v>219</v>
      </c>
      <c r="E202" s="70">
        <v>1</v>
      </c>
      <c r="F202" s="67">
        <v>952</v>
      </c>
      <c r="G202" s="54">
        <f t="shared" si="6"/>
        <v>952</v>
      </c>
      <c r="H202" s="81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82"/>
    </row>
    <row r="203" spans="1:26" s="71" customFormat="1" ht="39" customHeight="1">
      <c r="A203" s="57" t="s">
        <v>409</v>
      </c>
      <c r="B203" s="57">
        <v>100875</v>
      </c>
      <c r="C203" s="69" t="s">
        <v>319</v>
      </c>
      <c r="D203" s="68" t="s">
        <v>7</v>
      </c>
      <c r="E203" s="70">
        <v>2</v>
      </c>
      <c r="F203" s="67">
        <v>602.81</v>
      </c>
      <c r="G203" s="54">
        <f t="shared" si="6"/>
        <v>1205.62</v>
      </c>
      <c r="H203" s="81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82"/>
    </row>
    <row r="204" spans="1:26" s="71" customFormat="1" ht="27" customHeight="1">
      <c r="A204" s="57" t="s">
        <v>410</v>
      </c>
      <c r="B204" s="57" t="s">
        <v>240</v>
      </c>
      <c r="C204" s="69" t="s">
        <v>222</v>
      </c>
      <c r="D204" s="68" t="s">
        <v>62</v>
      </c>
      <c r="E204" s="70">
        <v>2.95</v>
      </c>
      <c r="F204" s="67">
        <v>33.99</v>
      </c>
      <c r="G204" s="54">
        <f t="shared" si="6"/>
        <v>100.27</v>
      </c>
      <c r="H204" s="81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82"/>
    </row>
    <row r="205" spans="1:26" ht="12">
      <c r="A205" s="57" t="s">
        <v>411</v>
      </c>
      <c r="B205" s="57">
        <v>9537</v>
      </c>
      <c r="C205" s="69" t="s">
        <v>223</v>
      </c>
      <c r="D205" s="68" t="s">
        <v>4</v>
      </c>
      <c r="E205" s="70">
        <v>861.56</v>
      </c>
      <c r="F205" s="67">
        <v>0.8</v>
      </c>
      <c r="G205" s="54">
        <f t="shared" si="6"/>
        <v>689.25</v>
      </c>
      <c r="H205" s="81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82"/>
    </row>
    <row r="206" spans="1:26" ht="12" customHeight="1">
      <c r="A206" s="57"/>
      <c r="B206" s="57"/>
      <c r="C206" s="56"/>
      <c r="D206" s="92"/>
      <c r="E206" s="96" t="s">
        <v>412</v>
      </c>
      <c r="F206" s="97"/>
      <c r="G206" s="78">
        <f>SUM(G192:G205)</f>
        <v>44817.94</v>
      </c>
      <c r="H206" s="81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82"/>
    </row>
    <row r="207" spans="1:26" ht="12" customHeight="1">
      <c r="A207" s="108"/>
      <c r="B207" s="109"/>
      <c r="C207" s="109"/>
      <c r="D207" s="109"/>
      <c r="E207" s="109"/>
      <c r="F207" s="109"/>
      <c r="G207" s="110"/>
      <c r="H207" s="81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82"/>
      <c r="Y207" s="61"/>
      <c r="Z207" s="61"/>
    </row>
    <row r="208" spans="1:26" ht="12.75" customHeight="1">
      <c r="A208" s="98" t="s">
        <v>226</v>
      </c>
      <c r="B208" s="99"/>
      <c r="C208" s="99"/>
      <c r="D208" s="99"/>
      <c r="E208" s="99"/>
      <c r="F208" s="100"/>
      <c r="G208" s="78">
        <f>G12+G26+G31+G38+G46+G53+G64+G111+G136+G147+G180+G189+G206+G20</f>
        <v>307969.657</v>
      </c>
      <c r="H208" s="81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82"/>
      <c r="Y208" s="61"/>
      <c r="Z208" s="61"/>
    </row>
    <row r="209" spans="1:26" ht="12.75" customHeight="1">
      <c r="A209" s="101" t="s">
        <v>300</v>
      </c>
      <c r="B209" s="102"/>
      <c r="C209" s="102"/>
      <c r="D209" s="102"/>
      <c r="E209" s="103"/>
      <c r="F209" s="87">
        <v>0.245</v>
      </c>
      <c r="G209" s="85">
        <f>G208*F209</f>
        <v>75452.565965</v>
      </c>
      <c r="H209" s="81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82"/>
      <c r="Y209" s="61"/>
      <c r="Z209" s="61"/>
    </row>
    <row r="210" spans="1:26" ht="12.75" customHeight="1">
      <c r="A210" s="101" t="s">
        <v>252</v>
      </c>
      <c r="B210" s="102"/>
      <c r="C210" s="102"/>
      <c r="D210" s="102"/>
      <c r="E210" s="102"/>
      <c r="F210" s="103"/>
      <c r="G210" s="86">
        <f>G208+G209</f>
        <v>383422.222965</v>
      </c>
      <c r="H210" s="81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82"/>
      <c r="Y210" s="61"/>
      <c r="Z210" s="61"/>
    </row>
    <row r="211" spans="1:26" ht="12.75" customHeight="1">
      <c r="A211" s="105" t="s">
        <v>285</v>
      </c>
      <c r="B211" s="106"/>
      <c r="C211" s="106"/>
      <c r="D211" s="106"/>
      <c r="E211" s="106"/>
      <c r="F211" s="106"/>
      <c r="G211" s="107"/>
      <c r="H211" s="81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82"/>
    </row>
    <row r="212" spans="1:26" ht="90" customHeight="1">
      <c r="A212" s="104" t="s">
        <v>413</v>
      </c>
      <c r="B212" s="104"/>
      <c r="C212" s="104"/>
      <c r="D212" s="104"/>
      <c r="E212" s="104"/>
      <c r="F212" s="104"/>
      <c r="G212" s="104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82"/>
    </row>
    <row r="213" spans="1:26" ht="18.75" customHeight="1">
      <c r="A213" s="51"/>
      <c r="B213" s="51"/>
      <c r="C213" s="51"/>
      <c r="D213" s="55"/>
      <c r="E213" s="52"/>
      <c r="F213" s="52"/>
      <c r="G213" s="52">
        <f>SUM(G10:G206)/2</f>
        <v>307969.6569999999</v>
      </c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82"/>
    </row>
    <row r="214" spans="1:26" ht="12">
      <c r="A214" s="93"/>
      <c r="B214" s="93"/>
      <c r="C214" s="93"/>
      <c r="D214" s="94"/>
      <c r="E214" s="95"/>
      <c r="F214" s="95"/>
      <c r="G214" s="95"/>
      <c r="H214" s="81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82"/>
    </row>
    <row r="215" spans="8:26" ht="12">
      <c r="H215" s="81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82"/>
    </row>
    <row r="216" spans="8:26" ht="12">
      <c r="H216" s="81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82"/>
    </row>
    <row r="217" spans="8:26" ht="12">
      <c r="H217" s="81"/>
      <c r="I217" s="46"/>
      <c r="J217" s="46"/>
      <c r="K217" s="46"/>
      <c r="L217" s="46"/>
      <c r="M217" s="46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4"/>
    </row>
  </sheetData>
  <sheetProtection/>
  <mergeCells count="27">
    <mergeCell ref="E136:F136"/>
    <mergeCell ref="E26:F26"/>
    <mergeCell ref="E31:F31"/>
    <mergeCell ref="E147:F147"/>
    <mergeCell ref="E180:F180"/>
    <mergeCell ref="E189:F189"/>
    <mergeCell ref="E38:F38"/>
    <mergeCell ref="E46:F46"/>
    <mergeCell ref="E53:F53"/>
    <mergeCell ref="E111:F111"/>
    <mergeCell ref="E64:F64"/>
    <mergeCell ref="A1:G1"/>
    <mergeCell ref="A3:G3"/>
    <mergeCell ref="A4:G4"/>
    <mergeCell ref="A5:G5"/>
    <mergeCell ref="A6:G6"/>
    <mergeCell ref="A7:G7"/>
    <mergeCell ref="A2:G2"/>
    <mergeCell ref="E12:F12"/>
    <mergeCell ref="E20:F20"/>
    <mergeCell ref="E206:F206"/>
    <mergeCell ref="A208:F208"/>
    <mergeCell ref="A210:F210"/>
    <mergeCell ref="A209:E209"/>
    <mergeCell ref="A212:G212"/>
    <mergeCell ref="A211:G211"/>
    <mergeCell ref="A207:G207"/>
  </mergeCells>
  <printOptions horizontalCentered="1"/>
  <pageMargins left="0.25" right="0.25" top="0.75" bottom="0.75" header="0.3" footer="0.3"/>
  <pageSetup fitToHeight="0" fitToWidth="1" horizontalDpi="300" verticalDpi="300" orientation="portrait" paperSize="9" r:id="rId2"/>
  <headerFooter alignWithMargins="0">
    <oddHeader>&amp;C&amp;G</oddHeader>
    <oddFooter>&amp;R&amp;P/&amp;N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Zeros="0" view="pageBreakPreview" zoomScale="130" zoomScaleSheetLayoutView="130" zoomScalePageLayoutView="0" workbookViewId="0" topLeftCell="B1">
      <selection activeCell="B16" sqref="B16"/>
    </sheetView>
  </sheetViews>
  <sheetFormatPr defaultColWidth="9.140625" defaultRowHeight="12.75"/>
  <cols>
    <col min="1" max="1" width="5.00390625" style="5" customWidth="1"/>
    <col min="2" max="2" width="27.57421875" style="5" customWidth="1"/>
    <col min="3" max="3" width="11.7109375" style="6" customWidth="1"/>
    <col min="4" max="4" width="8.28125" style="6" customWidth="1"/>
    <col min="5" max="5" width="11.7109375" style="6" customWidth="1"/>
    <col min="6" max="6" width="9.140625" style="5" customWidth="1"/>
    <col min="7" max="7" width="11.7109375" style="5" customWidth="1"/>
    <col min="8" max="8" width="9.140625" style="5" customWidth="1"/>
    <col min="9" max="9" width="11.7109375" style="5" customWidth="1"/>
    <col min="10" max="10" width="9.140625" style="5" customWidth="1"/>
    <col min="11" max="11" width="11.7109375" style="5" customWidth="1"/>
    <col min="12" max="16384" width="9.140625" style="5" customWidth="1"/>
  </cols>
  <sheetData>
    <row r="1" spans="1:5" s="2" customFormat="1" ht="11.25">
      <c r="A1" s="3"/>
      <c r="B1" s="1"/>
      <c r="C1" s="4"/>
      <c r="D1" s="1"/>
      <c r="E1" s="4"/>
    </row>
    <row r="2" spans="1:12" s="2" customFormat="1" ht="21">
      <c r="A2" s="131" t="s">
        <v>295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5" s="2" customFormat="1" ht="11.25">
      <c r="A3" s="8"/>
      <c r="B3" s="8"/>
      <c r="C3" s="8"/>
      <c r="D3" s="8"/>
      <c r="E3" s="8"/>
    </row>
    <row r="4" spans="1:5" s="2" customFormat="1" ht="11.25">
      <c r="A4" s="9" t="s">
        <v>247</v>
      </c>
      <c r="B4" s="9"/>
      <c r="C4" s="9"/>
      <c r="D4" s="8"/>
      <c r="E4" s="8"/>
    </row>
    <row r="5" spans="1:5" s="2" customFormat="1" ht="11.25">
      <c r="A5" s="9" t="s">
        <v>248</v>
      </c>
      <c r="B5" s="9"/>
      <c r="C5" s="9"/>
      <c r="D5" s="8"/>
      <c r="E5" s="8"/>
    </row>
    <row r="6" spans="1:5" s="2" customFormat="1" ht="11.25" customHeight="1">
      <c r="A6" s="9" t="s">
        <v>241</v>
      </c>
      <c r="B6" s="9"/>
      <c r="C6" s="9"/>
      <c r="D6" s="8"/>
      <c r="E6" s="8"/>
    </row>
    <row r="7" spans="1:12" s="2" customFormat="1" ht="11.25">
      <c r="A7" s="7"/>
      <c r="B7" s="7"/>
      <c r="C7" s="129" t="s">
        <v>242</v>
      </c>
      <c r="D7" s="130"/>
      <c r="E7" s="128" t="s">
        <v>303</v>
      </c>
      <c r="F7" s="128"/>
      <c r="G7" s="128" t="s">
        <v>304</v>
      </c>
      <c r="H7" s="128"/>
      <c r="I7" s="128" t="s">
        <v>305</v>
      </c>
      <c r="J7" s="128"/>
      <c r="K7" s="128" t="s">
        <v>306</v>
      </c>
      <c r="L7" s="128"/>
    </row>
    <row r="8" spans="1:12" s="2" customFormat="1" ht="11.25">
      <c r="A8" s="41" t="s">
        <v>0</v>
      </c>
      <c r="B8" s="41" t="s">
        <v>243</v>
      </c>
      <c r="C8" s="41" t="s">
        <v>302</v>
      </c>
      <c r="D8" s="42" t="s">
        <v>301</v>
      </c>
      <c r="E8" s="41" t="s">
        <v>302</v>
      </c>
      <c r="F8" s="42" t="s">
        <v>301</v>
      </c>
      <c r="G8" s="41" t="s">
        <v>302</v>
      </c>
      <c r="H8" s="42" t="s">
        <v>301</v>
      </c>
      <c r="I8" s="41" t="s">
        <v>302</v>
      </c>
      <c r="J8" s="42" t="s">
        <v>301</v>
      </c>
      <c r="K8" s="41" t="s">
        <v>302</v>
      </c>
      <c r="L8" s="42" t="s">
        <v>301</v>
      </c>
    </row>
    <row r="9" spans="1:12" ht="11.25">
      <c r="A9" s="20"/>
      <c r="B9" s="20"/>
      <c r="C9" s="20"/>
      <c r="D9" s="20"/>
      <c r="E9" s="43"/>
      <c r="F9" s="28"/>
      <c r="G9" s="45"/>
      <c r="H9" s="28"/>
      <c r="I9" s="45"/>
      <c r="J9" s="28"/>
      <c r="K9" s="45"/>
      <c r="L9" s="28"/>
    </row>
    <row r="10" spans="1:12" ht="11.25">
      <c r="A10" s="21" t="str">
        <f>Orçamento!A9</f>
        <v>1.</v>
      </c>
      <c r="B10" s="21" t="str">
        <f>Orçamento!C9</f>
        <v>SERVIÇOS PRELIMINARES</v>
      </c>
      <c r="C10" s="22">
        <f>Orçamento!G12</f>
        <v>2436.7799999999997</v>
      </c>
      <c r="D10" s="27">
        <f>C10/$C$25</f>
        <v>0.007912402799678381</v>
      </c>
      <c r="E10" s="22">
        <f>F10*C10</f>
        <v>2436.7799999999997</v>
      </c>
      <c r="F10" s="29">
        <v>1</v>
      </c>
      <c r="G10" s="11">
        <f>H10*C10</f>
        <v>0</v>
      </c>
      <c r="H10" s="29"/>
      <c r="I10" s="11">
        <f>J10*C10</f>
        <v>0</v>
      </c>
      <c r="J10" s="29"/>
      <c r="K10" s="11">
        <f>C10-E10-G10-I10</f>
        <v>0</v>
      </c>
      <c r="L10" s="29">
        <f>K10/C10</f>
        <v>0</v>
      </c>
    </row>
    <row r="11" spans="1:12" ht="11.25">
      <c r="A11" s="21" t="s">
        <v>254</v>
      </c>
      <c r="B11" s="21" t="s">
        <v>327</v>
      </c>
      <c r="C11" s="22">
        <v>27710.58</v>
      </c>
      <c r="D11" s="27">
        <v>0.077</v>
      </c>
      <c r="E11" s="22">
        <v>27710.58</v>
      </c>
      <c r="F11" s="29">
        <v>1</v>
      </c>
      <c r="G11" s="22"/>
      <c r="H11" s="29"/>
      <c r="I11" s="11"/>
      <c r="J11" s="29"/>
      <c r="K11" s="11"/>
      <c r="L11" s="29"/>
    </row>
    <row r="12" spans="1:12" ht="11.25">
      <c r="A12" s="21" t="str">
        <f>Orçamento!A22</f>
        <v>3.</v>
      </c>
      <c r="B12" s="21" t="str">
        <f>Orçamento!C22</f>
        <v>PAREDES E PAINÉIS</v>
      </c>
      <c r="C12" s="22">
        <f>Orçamento!G26</f>
        <v>37094.44</v>
      </c>
      <c r="D12" s="27">
        <f aca="true" t="shared" si="0" ref="D12:D23">C12/$C$25</f>
        <v>0.12044835845193322</v>
      </c>
      <c r="E12" s="22">
        <f>F12*C12</f>
        <v>18547.22</v>
      </c>
      <c r="F12" s="29">
        <v>0.5</v>
      </c>
      <c r="G12" s="22">
        <f>H12*C12</f>
        <v>18547.22</v>
      </c>
      <c r="H12" s="29">
        <v>0.5</v>
      </c>
      <c r="I12" s="11">
        <f aca="true" t="shared" si="1" ref="I12:I23">J12*C12</f>
        <v>0</v>
      </c>
      <c r="J12" s="29"/>
      <c r="K12" s="11">
        <f aca="true" t="shared" si="2" ref="K12:K23">C12-E12-G12-I12</f>
        <v>0</v>
      </c>
      <c r="L12" s="29">
        <f aca="true" t="shared" si="3" ref="L12:L23">K12/C12</f>
        <v>0</v>
      </c>
    </row>
    <row r="13" spans="1:12" ht="11.25">
      <c r="A13" s="21" t="str">
        <f>Orçamento!A28</f>
        <v>4.</v>
      </c>
      <c r="B13" s="21" t="str">
        <f>Orçamento!C28</f>
        <v>COBERTURA</v>
      </c>
      <c r="C13" s="22">
        <f>Orçamento!G31</f>
        <v>9091.5</v>
      </c>
      <c r="D13" s="27">
        <f t="shared" si="0"/>
        <v>0.029520765129915718</v>
      </c>
      <c r="E13" s="22">
        <f aca="true" t="shared" si="4" ref="E13:E23">F13*C13</f>
        <v>9091.5</v>
      </c>
      <c r="F13" s="29">
        <v>1</v>
      </c>
      <c r="G13" s="11">
        <f aca="true" t="shared" si="5" ref="G13:G23">H13*C13</f>
        <v>0</v>
      </c>
      <c r="H13" s="29"/>
      <c r="I13" s="11">
        <f t="shared" si="1"/>
        <v>0</v>
      </c>
      <c r="J13" s="29"/>
      <c r="K13" s="11">
        <f t="shared" si="2"/>
        <v>0</v>
      </c>
      <c r="L13" s="29">
        <f t="shared" si="3"/>
        <v>0</v>
      </c>
    </row>
    <row r="14" spans="1:12" ht="11.25">
      <c r="A14" s="21" t="str">
        <f>Orçamento!A33</f>
        <v>5.</v>
      </c>
      <c r="B14" s="21" t="str">
        <f>Orçamento!C33</f>
        <v>ESQUADRIAS</v>
      </c>
      <c r="C14" s="22">
        <f>Orçamento!G38</f>
        <v>5714.13</v>
      </c>
      <c r="D14" s="27">
        <f t="shared" si="0"/>
        <v>0.01855419783883906</v>
      </c>
      <c r="E14" s="22">
        <f t="shared" si="4"/>
        <v>0</v>
      </c>
      <c r="F14" s="29"/>
      <c r="G14" s="11">
        <f t="shared" si="5"/>
        <v>5714.13</v>
      </c>
      <c r="H14" s="29">
        <v>1</v>
      </c>
      <c r="I14" s="11">
        <f t="shared" si="1"/>
        <v>0</v>
      </c>
      <c r="J14" s="29"/>
      <c r="K14" s="11">
        <f t="shared" si="2"/>
        <v>0</v>
      </c>
      <c r="L14" s="29">
        <f t="shared" si="3"/>
        <v>0</v>
      </c>
    </row>
    <row r="15" spans="1:12" ht="11.25">
      <c r="A15" s="21" t="str">
        <f>Orçamento!A40</f>
        <v>6.</v>
      </c>
      <c r="B15" s="21" t="str">
        <f>Orçamento!C40</f>
        <v>REVESTIMENTOS</v>
      </c>
      <c r="C15" s="22">
        <f>Orçamento!G46</f>
        <v>23782.399999999998</v>
      </c>
      <c r="D15" s="27">
        <f t="shared" si="0"/>
        <v>0.07722319140138673</v>
      </c>
      <c r="E15" s="22">
        <f t="shared" si="4"/>
        <v>23782.399999999998</v>
      </c>
      <c r="F15" s="29">
        <v>1</v>
      </c>
      <c r="G15" s="11">
        <f t="shared" si="5"/>
        <v>0</v>
      </c>
      <c r="H15" s="29"/>
      <c r="I15" s="11">
        <f t="shared" si="1"/>
        <v>0</v>
      </c>
      <c r="J15" s="29"/>
      <c r="K15" s="11">
        <f t="shared" si="2"/>
        <v>0</v>
      </c>
      <c r="L15" s="29">
        <f t="shared" si="3"/>
        <v>0</v>
      </c>
    </row>
    <row r="16" spans="1:12" ht="11.25">
      <c r="A16" s="21" t="str">
        <f>Orçamento!A48</f>
        <v>7.</v>
      </c>
      <c r="B16" s="21" t="str">
        <f>Orçamento!C48</f>
        <v>PISOS</v>
      </c>
      <c r="C16" s="22">
        <f>Orçamento!G53</f>
        <v>56247.05</v>
      </c>
      <c r="D16" s="27">
        <f t="shared" si="0"/>
        <v>0.18263828326465664</v>
      </c>
      <c r="E16" s="22">
        <f t="shared" si="4"/>
        <v>0</v>
      </c>
      <c r="F16" s="29"/>
      <c r="G16" s="11">
        <f t="shared" si="5"/>
        <v>28123.525</v>
      </c>
      <c r="H16" s="29">
        <v>0.5</v>
      </c>
      <c r="I16" s="11">
        <f t="shared" si="1"/>
        <v>28123.525</v>
      </c>
      <c r="J16" s="29">
        <v>0.5</v>
      </c>
      <c r="K16" s="11">
        <f t="shared" si="2"/>
        <v>0</v>
      </c>
      <c r="L16" s="29">
        <f t="shared" si="3"/>
        <v>0</v>
      </c>
    </row>
    <row r="17" spans="1:12" ht="11.25">
      <c r="A17" s="21" t="str">
        <f>Orçamento!A55</f>
        <v>8.</v>
      </c>
      <c r="B17" s="21" t="str">
        <f>Orçamento!C55</f>
        <v>PINTURA</v>
      </c>
      <c r="C17" s="22">
        <f>Orçamento!G64</f>
        <v>47245.39</v>
      </c>
      <c r="D17" s="27">
        <f t="shared" si="0"/>
        <v>0.1534092351824527</v>
      </c>
      <c r="E17" s="22">
        <f t="shared" si="4"/>
        <v>0</v>
      </c>
      <c r="F17" s="29"/>
      <c r="G17" s="11">
        <f t="shared" si="5"/>
        <v>0</v>
      </c>
      <c r="H17" s="29"/>
      <c r="I17" s="11">
        <f t="shared" si="1"/>
        <v>0</v>
      </c>
      <c r="J17" s="29"/>
      <c r="K17" s="11">
        <f t="shared" si="2"/>
        <v>47245.39</v>
      </c>
      <c r="L17" s="29">
        <f t="shared" si="3"/>
        <v>1</v>
      </c>
    </row>
    <row r="18" spans="1:12" ht="11.25">
      <c r="A18" s="21" t="str">
        <f>Orçamento!A66</f>
        <v>9.</v>
      </c>
      <c r="B18" s="21" t="str">
        <f>Orçamento!C66</f>
        <v>INSTALAÇÕES HIDRÁULICAS</v>
      </c>
      <c r="C18" s="22">
        <f>Orçamento!G111</f>
        <v>10479.089999999998</v>
      </c>
      <c r="D18" s="27">
        <f t="shared" si="0"/>
        <v>0.03402637129904289</v>
      </c>
      <c r="E18" s="22">
        <f t="shared" si="4"/>
        <v>0</v>
      </c>
      <c r="F18" s="29"/>
      <c r="G18" s="11">
        <f t="shared" si="5"/>
        <v>10479.089999999998</v>
      </c>
      <c r="H18" s="29">
        <v>1</v>
      </c>
      <c r="I18" s="11">
        <f t="shared" si="1"/>
        <v>0</v>
      </c>
      <c r="J18" s="29"/>
      <c r="K18" s="11">
        <f t="shared" si="2"/>
        <v>0</v>
      </c>
      <c r="L18" s="29">
        <f t="shared" si="3"/>
        <v>0</v>
      </c>
    </row>
    <row r="19" spans="1:12" ht="11.25">
      <c r="A19" s="21" t="str">
        <f>Orçamento!A113</f>
        <v>10.</v>
      </c>
      <c r="B19" s="21" t="str">
        <f>Orçamento!C113</f>
        <v>INSTALAÇÕES SANITÁRIAS</v>
      </c>
      <c r="C19" s="22">
        <f>Orçamento!G136</f>
        <v>11820.4</v>
      </c>
      <c r="D19" s="27">
        <f t="shared" si="0"/>
        <v>0.038381702924892014</v>
      </c>
      <c r="E19" s="22">
        <f t="shared" si="4"/>
        <v>0</v>
      </c>
      <c r="F19" s="29"/>
      <c r="G19" s="11">
        <f t="shared" si="5"/>
        <v>11820.4</v>
      </c>
      <c r="H19" s="29">
        <v>1</v>
      </c>
      <c r="I19" s="11">
        <f t="shared" si="1"/>
        <v>0</v>
      </c>
      <c r="J19" s="29"/>
      <c r="K19" s="11">
        <f t="shared" si="2"/>
        <v>0</v>
      </c>
      <c r="L19" s="29">
        <f t="shared" si="3"/>
        <v>0</v>
      </c>
    </row>
    <row r="20" spans="1:12" ht="11.25">
      <c r="A20" s="21" t="str">
        <f>Orçamento!A138</f>
        <v>11.</v>
      </c>
      <c r="B20" s="21" t="str">
        <f>Orçamento!C138</f>
        <v>DRENAGEM PLUVIAL</v>
      </c>
      <c r="C20" s="22">
        <f>Orçamento!G147</f>
        <v>15982.689999999999</v>
      </c>
      <c r="D20" s="27">
        <f t="shared" si="0"/>
        <v>0.05189696283718337</v>
      </c>
      <c r="E20" s="22">
        <f t="shared" si="4"/>
        <v>0</v>
      </c>
      <c r="F20" s="29"/>
      <c r="G20" s="11">
        <f t="shared" si="5"/>
        <v>0</v>
      </c>
      <c r="H20" s="29"/>
      <c r="I20" s="11">
        <f t="shared" si="1"/>
        <v>15982.689999999999</v>
      </c>
      <c r="J20" s="29">
        <v>1</v>
      </c>
      <c r="K20" s="11">
        <f t="shared" si="2"/>
        <v>0</v>
      </c>
      <c r="L20" s="29">
        <f t="shared" si="3"/>
        <v>0</v>
      </c>
    </row>
    <row r="21" spans="1:12" ht="11.25">
      <c r="A21" s="21" t="str">
        <f>Orçamento!A149</f>
        <v>12.</v>
      </c>
      <c r="B21" s="21" t="str">
        <f>Orçamento!C149</f>
        <v>INSTALAÇÕES ELÉTRICAS 220</v>
      </c>
      <c r="C21" s="22">
        <f>Orçamento!G180</f>
        <v>12657.88</v>
      </c>
      <c r="D21" s="27">
        <f t="shared" si="0"/>
        <v>0.041101061708481275</v>
      </c>
      <c r="E21" s="22">
        <f t="shared" si="4"/>
        <v>0</v>
      </c>
      <c r="F21" s="29"/>
      <c r="G21" s="11">
        <f t="shared" si="5"/>
        <v>12657.88</v>
      </c>
      <c r="H21" s="29">
        <v>1</v>
      </c>
      <c r="I21" s="11">
        <f t="shared" si="1"/>
        <v>0</v>
      </c>
      <c r="J21" s="29"/>
      <c r="K21" s="11">
        <f t="shared" si="2"/>
        <v>0</v>
      </c>
      <c r="L21" s="29">
        <f t="shared" si="3"/>
        <v>0</v>
      </c>
    </row>
    <row r="22" spans="1:12" ht="22.5">
      <c r="A22" s="21" t="str">
        <f>Orçamento!A182</f>
        <v>13.</v>
      </c>
      <c r="B22" s="21" t="str">
        <f>Orçamento!C182</f>
        <v>SISTEMA DE PROTEÇÃO CONTRA DESCARGAS ATMOSFÉRICAS (SPDA)</v>
      </c>
      <c r="C22" s="22">
        <f>Orçamento!G189</f>
        <v>2889.3900000000003</v>
      </c>
      <c r="D22" s="27">
        <f t="shared" si="0"/>
        <v>0.00938206055752375</v>
      </c>
      <c r="E22" s="22">
        <f t="shared" si="4"/>
        <v>0</v>
      </c>
      <c r="F22" s="29"/>
      <c r="G22" s="11">
        <f t="shared" si="5"/>
        <v>2889.3900000000003</v>
      </c>
      <c r="H22" s="29">
        <v>1</v>
      </c>
      <c r="I22" s="11">
        <f t="shared" si="1"/>
        <v>0</v>
      </c>
      <c r="J22" s="29"/>
      <c r="K22" s="11">
        <f t="shared" si="2"/>
        <v>0</v>
      </c>
      <c r="L22" s="29">
        <f t="shared" si="3"/>
        <v>0</v>
      </c>
    </row>
    <row r="23" spans="1:12" ht="11.25">
      <c r="A23" s="21" t="str">
        <f>Orçamento!A191</f>
        <v>14.</v>
      </c>
      <c r="B23" s="21" t="str">
        <f>Orçamento!C191</f>
        <v>SERVIÇOS DIVERSOS</v>
      </c>
      <c r="C23" s="22">
        <f>Orçamento!G206</f>
        <v>44817.94</v>
      </c>
      <c r="D23" s="27">
        <f t="shared" si="0"/>
        <v>0.14552712757483968</v>
      </c>
      <c r="E23" s="22">
        <f t="shared" si="4"/>
        <v>0</v>
      </c>
      <c r="F23" s="29"/>
      <c r="G23" s="11">
        <f t="shared" si="5"/>
        <v>0</v>
      </c>
      <c r="H23" s="29"/>
      <c r="I23" s="11">
        <f t="shared" si="1"/>
        <v>26890.764</v>
      </c>
      <c r="J23" s="29">
        <v>0.6</v>
      </c>
      <c r="K23" s="11">
        <f t="shared" si="2"/>
        <v>17927.176000000003</v>
      </c>
      <c r="L23" s="29">
        <f t="shared" si="3"/>
        <v>0.4</v>
      </c>
    </row>
    <row r="24" spans="1:12" ht="11.25">
      <c r="A24" s="23"/>
      <c r="B24" s="23"/>
      <c r="C24" s="23"/>
      <c r="D24" s="23"/>
      <c r="E24" s="44"/>
      <c r="F24" s="30"/>
      <c r="G24" s="32"/>
      <c r="H24" s="30"/>
      <c r="I24" s="32"/>
      <c r="J24" s="30"/>
      <c r="K24" s="32"/>
      <c r="L24" s="30"/>
    </row>
    <row r="25" spans="1:12" ht="11.25">
      <c r="A25" s="4"/>
      <c r="B25" s="24" t="s">
        <v>307</v>
      </c>
      <c r="C25" s="25">
        <f>SUM(C10:C24)</f>
        <v>307969.66000000003</v>
      </c>
      <c r="D25" s="26"/>
      <c r="E25" s="25">
        <f>SUM(E10:E24)</f>
        <v>81568.48</v>
      </c>
      <c r="F25" s="31"/>
      <c r="G25" s="25">
        <f>SUM(G10:G24)</f>
        <v>90231.635</v>
      </c>
      <c r="H25" s="31"/>
      <c r="I25" s="25">
        <f>SUM(I10:I24)</f>
        <v>70996.97899999999</v>
      </c>
      <c r="J25" s="31"/>
      <c r="K25" s="25">
        <f>SUM(K10:K24)</f>
        <v>65172.566000000006</v>
      </c>
      <c r="L25" s="31"/>
    </row>
    <row r="26" spans="1:12" ht="11.25">
      <c r="A26" s="4"/>
      <c r="B26" s="24" t="s">
        <v>300</v>
      </c>
      <c r="C26" s="25">
        <f>C25*D26</f>
        <v>75452.56670000001</v>
      </c>
      <c r="D26" s="26">
        <f>Orçamento!F209</f>
        <v>0.245</v>
      </c>
      <c r="E26" s="25">
        <f>E25*$D$26</f>
        <v>19984.277599999998</v>
      </c>
      <c r="F26" s="31"/>
      <c r="G26" s="25">
        <f>G25*$D$26</f>
        <v>22106.750575</v>
      </c>
      <c r="H26" s="31"/>
      <c r="I26" s="25">
        <f>I25*$D$26</f>
        <v>17394.259854999997</v>
      </c>
      <c r="J26" s="31"/>
      <c r="K26" s="25">
        <f>K25*$D$26</f>
        <v>15967.278670000002</v>
      </c>
      <c r="L26" s="31"/>
    </row>
    <row r="27" spans="1:12" ht="11.25">
      <c r="A27" s="4"/>
      <c r="B27" s="4"/>
      <c r="C27" s="19"/>
      <c r="D27" s="4"/>
      <c r="E27" s="19"/>
      <c r="F27" s="17"/>
      <c r="G27" s="6"/>
      <c r="H27" s="17"/>
      <c r="I27" s="6"/>
      <c r="J27" s="17"/>
      <c r="K27" s="6"/>
      <c r="L27" s="17"/>
    </row>
    <row r="28" spans="1:12" ht="11.25">
      <c r="A28" s="12"/>
      <c r="B28" s="35" t="s">
        <v>308</v>
      </c>
      <c r="C28" s="33">
        <f>C26+C25</f>
        <v>383422.22670000006</v>
      </c>
      <c r="D28" s="35"/>
      <c r="E28" s="33">
        <f>E26+E25</f>
        <v>101552.7576</v>
      </c>
      <c r="F28" s="34">
        <f>E28/C28</f>
        <v>0.2648588175861219</v>
      </c>
      <c r="G28" s="33">
        <f>G26+G25</f>
        <v>112338.385575</v>
      </c>
      <c r="H28" s="34">
        <f>G28/C28</f>
        <v>0.29298871518707387</v>
      </c>
      <c r="I28" s="33">
        <f>I26+I25</f>
        <v>88391.23885499999</v>
      </c>
      <c r="J28" s="34">
        <f>I28/C28</f>
        <v>0.23053238101441545</v>
      </c>
      <c r="K28" s="33">
        <f>K26+K25</f>
        <v>81139.84467</v>
      </c>
      <c r="L28" s="34">
        <f>K28/C28</f>
        <v>0.21162008621238856</v>
      </c>
    </row>
    <row r="29" spans="1:12" ht="11.25">
      <c r="A29" s="12"/>
      <c r="B29" s="36" t="s">
        <v>309</v>
      </c>
      <c r="C29" s="37">
        <f>Orçamento!G210</f>
        <v>383422.222965</v>
      </c>
      <c r="D29" s="36"/>
      <c r="E29" s="38">
        <f>E28</f>
        <v>101552.7576</v>
      </c>
      <c r="F29" s="39">
        <f>F28</f>
        <v>0.2648588175861219</v>
      </c>
      <c r="G29" s="40">
        <f aca="true" t="shared" si="6" ref="G29:L29">G28+E29</f>
        <v>213891.14317499998</v>
      </c>
      <c r="H29" s="39">
        <f t="shared" si="6"/>
        <v>0.5578475327731958</v>
      </c>
      <c r="I29" s="40">
        <f t="shared" si="6"/>
        <v>302282.38203</v>
      </c>
      <c r="J29" s="39">
        <f t="shared" si="6"/>
        <v>0.7883799137876112</v>
      </c>
      <c r="K29" s="40">
        <f t="shared" si="6"/>
        <v>383422.2267</v>
      </c>
      <c r="L29" s="39">
        <f t="shared" si="6"/>
        <v>0.9999999999999998</v>
      </c>
    </row>
    <row r="30" spans="1:5" ht="11.25">
      <c r="A30" s="12"/>
      <c r="B30" s="16"/>
      <c r="C30" s="16"/>
      <c r="D30" s="16"/>
      <c r="E30" s="14"/>
    </row>
    <row r="31" spans="1:5" ht="12.75" customHeight="1">
      <c r="A31" s="12"/>
      <c r="B31" s="12" t="s">
        <v>285</v>
      </c>
      <c r="C31" s="13"/>
      <c r="D31" s="13"/>
      <c r="E31" s="14"/>
    </row>
    <row r="32" spans="1:5" ht="11.25">
      <c r="A32" s="12"/>
      <c r="B32" s="12"/>
      <c r="C32" s="12"/>
      <c r="D32" s="12"/>
      <c r="E32" s="12"/>
    </row>
    <row r="33" spans="1:5" ht="11.25">
      <c r="A33" s="12"/>
      <c r="B33" s="12"/>
      <c r="C33" s="12"/>
      <c r="D33" s="12"/>
      <c r="E33" s="12"/>
    </row>
    <row r="34" spans="1:5" ht="11.25">
      <c r="A34" s="12"/>
      <c r="B34" s="12"/>
      <c r="C34" s="12"/>
      <c r="D34" s="12"/>
      <c r="E34" s="12"/>
    </row>
    <row r="35" spans="1:5" ht="11.25">
      <c r="A35" s="12"/>
      <c r="B35" s="12"/>
      <c r="C35" s="12"/>
      <c r="D35" s="12"/>
      <c r="E35" s="12"/>
    </row>
    <row r="36" spans="1:6" ht="11.25">
      <c r="A36" s="12"/>
      <c r="C36" s="15"/>
      <c r="D36" s="15"/>
      <c r="E36" s="18"/>
      <c r="F36" s="10" t="s">
        <v>249</v>
      </c>
    </row>
    <row r="37" spans="1:6" ht="11.25">
      <c r="A37" s="12"/>
      <c r="C37" s="15"/>
      <c r="D37" s="15"/>
      <c r="E37" s="18"/>
      <c r="F37" s="10" t="s">
        <v>250</v>
      </c>
    </row>
  </sheetData>
  <sheetProtection/>
  <mergeCells count="6">
    <mergeCell ref="K7:L7"/>
    <mergeCell ref="C7:D7"/>
    <mergeCell ref="A2:L2"/>
    <mergeCell ref="E7:F7"/>
    <mergeCell ref="G7:H7"/>
    <mergeCell ref="I7:J7"/>
  </mergeCells>
  <conditionalFormatting sqref="E36:E37">
    <cfRule type="cellIs" priority="1" dxfId="0" operator="equal" stopIfTrue="1">
      <formula>0</formula>
    </cfRule>
  </conditionalFormatting>
  <printOptions horizontalCentered="1"/>
  <pageMargins left="0.75" right="0.2362204724409449" top="1.4960629921259843" bottom="0.4724409448818898" header="0.31496062992125984" footer="0.2362204724409449"/>
  <pageSetup fitToHeight="0" fitToWidth="1" horizontalDpi="600" verticalDpi="600" orientation="landscape" paperSize="9" r:id="rId2"/>
  <headerFooter alignWithMargins="0">
    <oddHeader>&amp;C&amp;G</oddHeader>
    <oddFooter>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ticiano</dc:creator>
  <cp:keywords/>
  <dc:description/>
  <cp:lastModifiedBy>Elenilson</cp:lastModifiedBy>
  <cp:lastPrinted>2020-06-04T14:12:20Z</cp:lastPrinted>
  <dcterms:created xsi:type="dcterms:W3CDTF">2011-09-14T13:58:48Z</dcterms:created>
  <dcterms:modified xsi:type="dcterms:W3CDTF">2020-06-04T14:49:57Z</dcterms:modified>
  <cp:category/>
  <cp:version/>
  <cp:contentType/>
  <cp:contentStatus/>
</cp:coreProperties>
</file>